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7\экономисты2\РАСЧЕТЫ_ТАРИФ_ПРЕЙСКУРАНТ_ПРИКАЗ\ПРЕЙСКУРАНТЫ\ПРЕЙСКУРАНТ на 2024\"/>
    </mc:Choice>
  </mc:AlternateContent>
  <xr:revisionPtr revIDLastSave="0" documentId="13_ncr:1_{BFB6706C-B0CF-4D21-8375-F11E6C88C557}" xr6:coauthVersionLast="47" xr6:coauthVersionMax="47" xr10:uidLastSave="{00000000-0000-0000-0000-000000000000}"/>
  <bookViews>
    <workbookView xWindow="-120" yWindow="-120" windowWidth="29040" windowHeight="15840" tabRatio="772" activeTab="7" xr2:uid="{CABDA6E0-8D45-4587-8103-BED92F5A373F}"/>
  </bookViews>
  <sheets>
    <sheet name="с 01.01.2024" sheetId="9" r:id="rId1"/>
    <sheet name="2022-2023-2024" sheetId="4" r:id="rId2"/>
    <sheet name="назем обсл_мониторинг" sheetId="1" r:id="rId3"/>
    <sheet name="БОРТПИТАНИЕ" sheetId="5" state="hidden" r:id="rId4"/>
    <sheet name="выбывшие_2024" sheetId="6" r:id="rId5"/>
    <sheet name="на сайт_2024" sheetId="7" r:id="rId6"/>
    <sheet name="утв. с 01.01.24 (+сайт)" sheetId="8" r:id="rId7"/>
    <sheet name="утв. с 21.04.24 (+сайт)" sheetId="11" r:id="rId8"/>
    <sheet name="ставки сборов_ФАС_на сайт" sheetId="3" r:id="rId9"/>
    <sheet name="для иностр экспл_ФАС_на сайт" sheetId="2" r:id="rId10"/>
  </sheets>
  <definedNames>
    <definedName name="_xlnm._FilterDatabase" localSheetId="1" hidden="1">'2022-2023-2024'!$A$5:$X$125</definedName>
    <definedName name="_xlnm._FilterDatabase" localSheetId="4" hidden="1">выбывшие_2024!$A$5:$IN$5</definedName>
    <definedName name="_xlnm._FilterDatabase" localSheetId="5" hidden="1">'на сайт_2024'!$A$12:$AE$621</definedName>
    <definedName name="_xlnm._FilterDatabase" localSheetId="2" hidden="1">'назем обсл_мониторинг'!$A$7:$AO$616</definedName>
    <definedName name="_xlnm._FilterDatabase" localSheetId="0" hidden="1">'с 01.01.2024'!$A$12:$AD$12</definedName>
    <definedName name="_xlnm._FilterDatabase" localSheetId="6" hidden="1">'утв. с 01.01.24 (+сайт)'!$A$12:$AD$700</definedName>
    <definedName name="_xlnm._FilterDatabase" localSheetId="7" hidden="1">'утв. с 21.04.24 (+сайт)'!$A$12:$AD$700</definedName>
    <definedName name="_xlnm.Print_Titles" localSheetId="5">'на сайт_2024'!$11:$12</definedName>
    <definedName name="_xlnm.Print_Titles" localSheetId="2">'назем обсл_мониторинг'!$6:$7</definedName>
    <definedName name="_xlnm.Print_Titles" localSheetId="7">'утв. с 21.04.24 (+сайт)'!$11:$12</definedName>
    <definedName name="_xlnm.Print_Area" localSheetId="6">'утв. с 01.01.24 (+сайт)'!$A$1:$F$706</definedName>
    <definedName name="_xlnm.Print_Area" localSheetId="7">'утв. с 21.04.24 (+сайт)'!$A$1:$F$706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1" i="11" l="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E238" i="11"/>
  <c r="H238" i="11" s="1"/>
  <c r="H237" i="11"/>
  <c r="E237" i="11"/>
  <c r="H236" i="11"/>
  <c r="E235" i="11"/>
  <c r="H235" i="11" s="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E221" i="11"/>
  <c r="H221" i="11" s="1"/>
  <c r="E220" i="11"/>
  <c r="H220" i="11" s="1"/>
  <c r="H219" i="11"/>
  <c r="H218" i="11"/>
  <c r="E218" i="11"/>
  <c r="H217" i="11"/>
  <c r="H216" i="11"/>
  <c r="H215" i="11"/>
  <c r="H214" i="11"/>
  <c r="H213" i="11"/>
  <c r="H212" i="11"/>
  <c r="H211" i="11"/>
  <c r="H210" i="11"/>
  <c r="H209" i="11"/>
  <c r="H208" i="11"/>
  <c r="H207" i="11"/>
  <c r="E206" i="11"/>
  <c r="H206" i="11" s="1"/>
  <c r="E205" i="11"/>
  <c r="H205" i="11" s="1"/>
  <c r="H204" i="11"/>
  <c r="H203" i="11"/>
  <c r="H202" i="11"/>
  <c r="H201" i="11"/>
  <c r="H200" i="11"/>
  <c r="H199" i="11"/>
  <c r="E198" i="11"/>
  <c r="H198" i="11" s="1"/>
  <c r="H197" i="11"/>
  <c r="E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E159" i="11"/>
  <c r="E158" i="11"/>
  <c r="H158" i="11" s="1"/>
  <c r="H157" i="11"/>
  <c r="H156" i="11"/>
  <c r="H155" i="11"/>
  <c r="H154" i="11"/>
  <c r="H153" i="11"/>
  <c r="H152" i="11"/>
  <c r="E151" i="11"/>
  <c r="H151" i="11" s="1"/>
  <c r="E150" i="11"/>
  <c r="H150" i="11" s="1"/>
  <c r="H149" i="11"/>
  <c r="H135" i="11"/>
  <c r="H134" i="11"/>
  <c r="H133" i="11"/>
  <c r="H132" i="11"/>
  <c r="H131" i="11"/>
  <c r="E131" i="11"/>
  <c r="H130" i="11"/>
  <c r="E130" i="11"/>
  <c r="H129" i="11"/>
  <c r="E129" i="11"/>
  <c r="H128" i="11"/>
  <c r="E128" i="11" s="1"/>
  <c r="H127" i="11"/>
  <c r="E127" i="11"/>
  <c r="H126" i="11"/>
  <c r="H125" i="11"/>
  <c r="E125" i="11"/>
  <c r="H124" i="11"/>
  <c r="E124" i="11" s="1"/>
  <c r="H123" i="11"/>
  <c r="E123" i="11" s="1"/>
  <c r="H122" i="11"/>
  <c r="E122" i="11"/>
  <c r="H121" i="11"/>
  <c r="E121" i="11"/>
  <c r="H120" i="11"/>
  <c r="H119" i="11"/>
  <c r="E119" i="11" s="1"/>
  <c r="H118" i="11"/>
  <c r="E118" i="11"/>
  <c r="H117" i="11"/>
  <c r="E117" i="11"/>
  <c r="H116" i="11"/>
  <c r="E116" i="11"/>
  <c r="H115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J84" i="11"/>
  <c r="K84" i="11" s="1"/>
  <c r="H83" i="11"/>
  <c r="H82" i="11"/>
  <c r="H81" i="11"/>
  <c r="H80" i="11"/>
  <c r="H79" i="11"/>
  <c r="H78" i="11"/>
  <c r="H77" i="11"/>
  <c r="H76" i="11"/>
  <c r="H75" i="11"/>
  <c r="E27" i="11"/>
  <c r="E22" i="11"/>
  <c r="E23" i="11" s="1"/>
  <c r="H129" i="8"/>
  <c r="E129" i="8" s="1"/>
  <c r="H130" i="8"/>
  <c r="E130" i="8" s="1"/>
  <c r="H131" i="8"/>
  <c r="H123" i="8"/>
  <c r="E123" i="8" s="1"/>
  <c r="H124" i="8"/>
  <c r="H125" i="8"/>
  <c r="E125" i="8" s="1"/>
  <c r="H126" i="8"/>
  <c r="H127" i="8"/>
  <c r="H128" i="8"/>
  <c r="H132" i="8"/>
  <c r="E128" i="8"/>
  <c r="E131" i="8"/>
  <c r="H133" i="8"/>
  <c r="H134" i="8"/>
  <c r="H135" i="8"/>
  <c r="E127" i="8"/>
  <c r="H120" i="8"/>
  <c r="H121" i="8"/>
  <c r="E121" i="8" s="1"/>
  <c r="H122" i="8"/>
  <c r="E122" i="8" s="1"/>
  <c r="E124" i="8"/>
  <c r="H117" i="8"/>
  <c r="H118" i="8"/>
  <c r="H119" i="8"/>
  <c r="E119" i="8" s="1"/>
  <c r="H116" i="8"/>
  <c r="E116" i="8" s="1"/>
  <c r="E117" i="8"/>
  <c r="E118" i="8"/>
  <c r="H115" i="8"/>
  <c r="E238" i="8"/>
  <c r="E237" i="8"/>
  <c r="E235" i="8"/>
  <c r="E221" i="8"/>
  <c r="E220" i="8"/>
  <c r="E218" i="8"/>
  <c r="E206" i="8"/>
  <c r="E205" i="8"/>
  <c r="E198" i="8"/>
  <c r="E197" i="8"/>
  <c r="E159" i="8"/>
  <c r="E158" i="8"/>
  <c r="E151" i="8"/>
  <c r="E150" i="8"/>
  <c r="H205" i="8" l="1"/>
  <c r="H206" i="8"/>
  <c r="J84" i="8"/>
  <c r="K84" i="8" s="1"/>
  <c r="H75" i="8"/>
  <c r="H76" i="8"/>
  <c r="H77" i="8"/>
  <c r="H78" i="8"/>
  <c r="H79" i="8"/>
  <c r="H80" i="8"/>
  <c r="H81" i="8"/>
  <c r="H82" i="8"/>
  <c r="H83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E27" i="9"/>
  <c r="E22" i="9"/>
  <c r="E23" i="9" s="1"/>
  <c r="K128" i="1"/>
  <c r="I128" i="1" s="1"/>
  <c r="E27" i="8"/>
  <c r="E22" i="8"/>
  <c r="E23" i="8" s="1"/>
  <c r="E27" i="7"/>
  <c r="E22" i="7"/>
  <c r="I107" i="1"/>
  <c r="I512" i="1"/>
  <c r="I11" i="1"/>
  <c r="I12" i="1"/>
  <c r="I13" i="1"/>
  <c r="I14" i="1"/>
  <c r="I16" i="1"/>
  <c r="I19" i="1"/>
  <c r="I20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70" i="1"/>
  <c r="I71" i="1"/>
  <c r="I72" i="1"/>
  <c r="I73" i="1"/>
  <c r="I74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9" i="1"/>
  <c r="I100" i="1"/>
  <c r="I101" i="1"/>
  <c r="I102" i="1"/>
  <c r="I103" i="1"/>
  <c r="I104" i="1"/>
  <c r="I105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2" i="1"/>
  <c r="I123" i="1"/>
  <c r="I126" i="1"/>
  <c r="I127" i="1"/>
  <c r="I129" i="1"/>
  <c r="I130" i="1"/>
  <c r="I132" i="1"/>
  <c r="I133" i="1"/>
  <c r="I134" i="1"/>
  <c r="I136" i="1"/>
  <c r="I137" i="1"/>
  <c r="I138" i="1"/>
  <c r="I139" i="1"/>
  <c r="I140" i="1"/>
  <c r="I142" i="1"/>
  <c r="I143" i="1"/>
  <c r="I144" i="1"/>
  <c r="I145" i="1"/>
  <c r="I147" i="1"/>
  <c r="I148" i="1"/>
  <c r="I149" i="1"/>
  <c r="I150" i="1"/>
  <c r="I152" i="1"/>
  <c r="I153" i="1"/>
  <c r="I154" i="1"/>
  <c r="I156" i="1"/>
  <c r="I157" i="1"/>
  <c r="I158" i="1"/>
  <c r="I160" i="1"/>
  <c r="I161" i="1"/>
  <c r="I162" i="1"/>
  <c r="I163" i="1"/>
  <c r="I164" i="1"/>
  <c r="I166" i="1"/>
  <c r="I167" i="1"/>
  <c r="I168" i="1"/>
  <c r="I169" i="1"/>
  <c r="I170" i="1"/>
  <c r="I172" i="1"/>
  <c r="I173" i="1"/>
  <c r="I174" i="1"/>
  <c r="I175" i="1"/>
  <c r="I176" i="1"/>
  <c r="I177" i="1"/>
  <c r="I179" i="1"/>
  <c r="I180" i="1"/>
  <c r="I181" i="1"/>
  <c r="I182" i="1"/>
  <c r="I184" i="1"/>
  <c r="I185" i="1"/>
  <c r="I186" i="1"/>
  <c r="I187" i="1"/>
  <c r="I189" i="1"/>
  <c r="I190" i="1"/>
  <c r="I191" i="1"/>
  <c r="I192" i="1"/>
  <c r="I193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1" i="1"/>
  <c r="I222" i="1"/>
  <c r="I223" i="1"/>
  <c r="I225" i="1"/>
  <c r="I226" i="1"/>
  <c r="I227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90" i="1"/>
  <c r="I291" i="1"/>
  <c r="I292" i="1"/>
  <c r="I294" i="1"/>
  <c r="I295" i="1"/>
  <c r="I296" i="1"/>
  <c r="I298" i="1"/>
  <c r="I299" i="1"/>
  <c r="I300" i="1"/>
  <c r="I301" i="1"/>
  <c r="I302" i="1"/>
  <c r="I303" i="1"/>
  <c r="I305" i="1"/>
  <c r="I306" i="1"/>
  <c r="I307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1" i="1"/>
  <c r="I472" i="1"/>
  <c r="I474" i="1"/>
  <c r="I475" i="1"/>
  <c r="I478" i="1"/>
  <c r="I479" i="1"/>
  <c r="I481" i="1"/>
  <c r="I482" i="1"/>
  <c r="I484" i="1"/>
  <c r="I485" i="1"/>
  <c r="I487" i="1"/>
  <c r="I488" i="1"/>
  <c r="I490" i="1"/>
  <c r="I493" i="1"/>
  <c r="I495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10" i="1"/>
  <c r="I511" i="1"/>
  <c r="I513" i="1"/>
  <c r="I515" i="1"/>
  <c r="I516" i="1"/>
  <c r="I517" i="1"/>
  <c r="I519" i="1"/>
  <c r="I520" i="1"/>
  <c r="I521" i="1"/>
  <c r="I522" i="1"/>
  <c r="I523" i="1"/>
  <c r="I524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3" i="1"/>
  <c r="I564" i="1"/>
  <c r="I566" i="1"/>
  <c r="I567" i="1"/>
  <c r="I568" i="1"/>
  <c r="I570" i="1"/>
  <c r="I571" i="1"/>
  <c r="I573" i="1"/>
  <c r="I575" i="1"/>
  <c r="I576" i="1"/>
  <c r="I577" i="1"/>
  <c r="I578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10" i="1"/>
  <c r="R89" i="6"/>
  <c r="F89" i="6"/>
  <c r="R88" i="6"/>
  <c r="F88" i="6"/>
  <c r="R87" i="6"/>
  <c r="F87" i="6"/>
  <c r="R86" i="6"/>
  <c r="F86" i="6"/>
  <c r="R85" i="6"/>
  <c r="F85" i="6"/>
  <c r="R84" i="6"/>
  <c r="F84" i="6"/>
  <c r="R83" i="6"/>
  <c r="F83" i="6"/>
  <c r="R82" i="6"/>
  <c r="F82" i="6"/>
  <c r="R81" i="6"/>
  <c r="F81" i="6"/>
  <c r="R80" i="6"/>
  <c r="F80" i="6"/>
  <c r="R79" i="6"/>
  <c r="F79" i="6"/>
  <c r="R78" i="6"/>
  <c r="F78" i="6"/>
  <c r="R77" i="6"/>
  <c r="F77" i="6"/>
  <c r="R76" i="6"/>
  <c r="F76" i="6"/>
  <c r="R75" i="6"/>
  <c r="F75" i="6"/>
  <c r="R74" i="6"/>
  <c r="F74" i="6"/>
  <c r="F73" i="6"/>
  <c r="F72" i="6"/>
  <c r="R71" i="6"/>
  <c r="F71" i="6"/>
  <c r="F70" i="6"/>
  <c r="F69" i="6"/>
  <c r="F68" i="6"/>
  <c r="F67" i="6"/>
  <c r="F66" i="6"/>
  <c r="F65" i="6"/>
  <c r="F64" i="6"/>
  <c r="R63" i="6"/>
  <c r="F63" i="6"/>
  <c r="R62" i="6"/>
  <c r="F62" i="6"/>
  <c r="R61" i="6"/>
  <c r="F61" i="6"/>
  <c r="F60" i="6"/>
  <c r="R59" i="6"/>
  <c r="F59" i="6"/>
  <c r="R58" i="6"/>
  <c r="F58" i="6"/>
  <c r="R57" i="6"/>
  <c r="F57" i="6"/>
  <c r="R56" i="6"/>
  <c r="F56" i="6"/>
  <c r="R55" i="6"/>
  <c r="F55" i="6"/>
  <c r="R54" i="6"/>
  <c r="F54" i="6"/>
  <c r="R53" i="6"/>
  <c r="F53" i="6"/>
  <c r="F52" i="6"/>
  <c r="R51" i="6"/>
  <c r="F51" i="6"/>
  <c r="R50" i="6"/>
  <c r="F50" i="6"/>
  <c r="R49" i="6"/>
  <c r="F49" i="6"/>
  <c r="R48" i="6"/>
  <c r="F48" i="6"/>
  <c r="R47" i="6"/>
  <c r="F47" i="6"/>
  <c r="R46" i="6"/>
  <c r="F46" i="6"/>
  <c r="R45" i="6"/>
  <c r="F45" i="6"/>
  <c r="R44" i="6"/>
  <c r="F44" i="6"/>
  <c r="R43" i="6"/>
  <c r="F43" i="6"/>
  <c r="R42" i="6"/>
  <c r="F42" i="6"/>
  <c r="R41" i="6"/>
  <c r="F41" i="6"/>
  <c r="R40" i="6"/>
  <c r="F40" i="6"/>
  <c r="R39" i="6"/>
  <c r="F39" i="6"/>
  <c r="R38" i="6"/>
  <c r="F38" i="6"/>
  <c r="R37" i="6"/>
  <c r="F37" i="6"/>
  <c r="R36" i="6"/>
  <c r="F36" i="6"/>
  <c r="R35" i="6"/>
  <c r="F35" i="6"/>
  <c r="R34" i="6"/>
  <c r="F34" i="6"/>
  <c r="R33" i="6"/>
  <c r="F33" i="6"/>
  <c r="R32" i="6"/>
  <c r="F32" i="6"/>
  <c r="R31" i="6"/>
  <c r="F31" i="6"/>
  <c r="R30" i="6"/>
  <c r="F30" i="6"/>
  <c r="R29" i="6"/>
  <c r="F29" i="6"/>
  <c r="R28" i="6"/>
  <c r="F28" i="6"/>
  <c r="R27" i="6"/>
  <c r="F27" i="6"/>
  <c r="R26" i="6"/>
  <c r="F26" i="6"/>
  <c r="R25" i="6"/>
  <c r="F25" i="6"/>
  <c r="R24" i="6"/>
  <c r="F24" i="6"/>
  <c r="R23" i="6"/>
  <c r="F23" i="6"/>
  <c r="R22" i="6"/>
  <c r="F22" i="6"/>
  <c r="R21" i="6"/>
  <c r="F21" i="6"/>
  <c r="R20" i="6"/>
  <c r="F20" i="6"/>
  <c r="R19" i="6"/>
  <c r="F19" i="6"/>
  <c r="R18" i="6"/>
  <c r="F18" i="6"/>
  <c r="R17" i="6"/>
  <c r="F17" i="6"/>
  <c r="R16" i="6"/>
  <c r="L16" i="6"/>
  <c r="F16" i="6"/>
  <c r="R15" i="6"/>
  <c r="L15" i="6"/>
  <c r="F15" i="6"/>
  <c r="R14" i="6"/>
  <c r="L14" i="6"/>
  <c r="F14" i="6"/>
  <c r="R13" i="6"/>
  <c r="L13" i="6"/>
  <c r="F13" i="6"/>
  <c r="R12" i="6"/>
  <c r="L12" i="6"/>
  <c r="F12" i="6"/>
  <c r="R11" i="6"/>
  <c r="L11" i="6"/>
  <c r="F11" i="6"/>
  <c r="R10" i="6"/>
  <c r="L10" i="6"/>
  <c r="F10" i="6"/>
  <c r="R9" i="6"/>
  <c r="L9" i="6"/>
  <c r="F9" i="6"/>
  <c r="R8" i="6"/>
  <c r="L8" i="6"/>
  <c r="F8" i="6"/>
  <c r="R7" i="6"/>
  <c r="L7" i="6"/>
  <c r="F7" i="6"/>
  <c r="R6" i="6"/>
  <c r="R90" i="6" s="1"/>
  <c r="L6" i="6"/>
  <c r="L17" i="6" s="1"/>
  <c r="F6" i="6"/>
  <c r="F90" i="6" s="1"/>
  <c r="E23" i="7" l="1"/>
  <c r="R92" i="6"/>
  <c r="P495" i="1" l="1"/>
  <c r="P507" i="1"/>
  <c r="P130" i="1"/>
  <c r="O587" i="1"/>
  <c r="O506" i="1"/>
  <c r="O505" i="1"/>
  <c r="O504" i="1"/>
  <c r="O503" i="1"/>
  <c r="O502" i="1"/>
  <c r="O501" i="1"/>
  <c r="O500" i="1"/>
  <c r="O499" i="1"/>
  <c r="O498" i="1"/>
  <c r="O497" i="1"/>
  <c r="O169" i="1" l="1"/>
  <c r="O168" i="1"/>
  <c r="O167" i="1"/>
  <c r="O166" i="1"/>
  <c r="O164" i="1"/>
  <c r="O163" i="1"/>
  <c r="O162" i="1"/>
  <c r="O161" i="1"/>
  <c r="O160" i="1"/>
  <c r="M126" i="1"/>
  <c r="M40" i="1"/>
  <c r="M39" i="1"/>
  <c r="M38" i="1"/>
  <c r="M34" i="1"/>
  <c r="M33" i="1"/>
  <c r="M27" i="1"/>
  <c r="M28" i="1"/>
  <c r="L545" i="1"/>
  <c r="L11" i="1"/>
  <c r="L12" i="1"/>
  <c r="L13" i="1"/>
  <c r="L14" i="1"/>
  <c r="L16" i="1"/>
  <c r="L17" i="1"/>
  <c r="L18" i="1"/>
  <c r="L19" i="1"/>
  <c r="L20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4" i="1"/>
  <c r="L55" i="1"/>
  <c r="L56" i="1"/>
  <c r="L57" i="1"/>
  <c r="L58" i="1"/>
  <c r="L59" i="1"/>
  <c r="L60" i="1"/>
  <c r="L61" i="1"/>
  <c r="L62" i="1"/>
  <c r="L63" i="1"/>
  <c r="L64" i="1"/>
  <c r="L65" i="1"/>
  <c r="L67" i="1"/>
  <c r="L70" i="1"/>
  <c r="L71" i="1"/>
  <c r="L72" i="1"/>
  <c r="L73" i="1"/>
  <c r="L74" i="1"/>
  <c r="L76" i="1"/>
  <c r="L77" i="1"/>
  <c r="L78" i="1"/>
  <c r="L79" i="1"/>
  <c r="L80" i="1"/>
  <c r="L81" i="1"/>
  <c r="L82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117" i="1"/>
  <c r="L119" i="1"/>
  <c r="L120" i="1"/>
  <c r="L121" i="1"/>
  <c r="L122" i="1"/>
  <c r="L123" i="1"/>
  <c r="L126" i="1"/>
  <c r="L127" i="1"/>
  <c r="L128" i="1"/>
  <c r="L129" i="1"/>
  <c r="L130" i="1"/>
  <c r="L132" i="1"/>
  <c r="L133" i="1"/>
  <c r="L134" i="1"/>
  <c r="L136" i="1"/>
  <c r="L137" i="1"/>
  <c r="L138" i="1"/>
  <c r="L139" i="1"/>
  <c r="L140" i="1"/>
  <c r="L142" i="1"/>
  <c r="L143" i="1"/>
  <c r="L144" i="1"/>
  <c r="L145" i="1"/>
  <c r="L147" i="1"/>
  <c r="L148" i="1"/>
  <c r="L149" i="1"/>
  <c r="L150" i="1"/>
  <c r="L152" i="1"/>
  <c r="L153" i="1"/>
  <c r="L154" i="1"/>
  <c r="L156" i="1"/>
  <c r="L157" i="1"/>
  <c r="L158" i="1"/>
  <c r="L160" i="1"/>
  <c r="L161" i="1"/>
  <c r="L162" i="1"/>
  <c r="L163" i="1"/>
  <c r="L164" i="1"/>
  <c r="L166" i="1"/>
  <c r="L167" i="1"/>
  <c r="L168" i="1"/>
  <c r="L169" i="1"/>
  <c r="L170" i="1"/>
  <c r="L172" i="1"/>
  <c r="L173" i="1"/>
  <c r="L174" i="1"/>
  <c r="L175" i="1"/>
  <c r="L176" i="1"/>
  <c r="L177" i="1"/>
  <c r="L179" i="1"/>
  <c r="L180" i="1"/>
  <c r="L181" i="1"/>
  <c r="L182" i="1"/>
  <c r="L184" i="1"/>
  <c r="L185" i="1"/>
  <c r="L186" i="1"/>
  <c r="L187" i="1"/>
  <c r="L189" i="1"/>
  <c r="L190" i="1"/>
  <c r="L191" i="1"/>
  <c r="L192" i="1"/>
  <c r="L193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90" i="1"/>
  <c r="L291" i="1"/>
  <c r="L292" i="1"/>
  <c r="L294" i="1"/>
  <c r="L295" i="1"/>
  <c r="L296" i="1"/>
  <c r="L298" i="1"/>
  <c r="L299" i="1"/>
  <c r="L300" i="1"/>
  <c r="L301" i="1"/>
  <c r="L302" i="1"/>
  <c r="L303" i="1"/>
  <c r="L305" i="1"/>
  <c r="L306" i="1"/>
  <c r="L307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1" i="1"/>
  <c r="L472" i="1"/>
  <c r="L474" i="1"/>
  <c r="L475" i="1"/>
  <c r="L478" i="1"/>
  <c r="L479" i="1"/>
  <c r="L481" i="1"/>
  <c r="L482" i="1"/>
  <c r="L484" i="1"/>
  <c r="L485" i="1"/>
  <c r="L487" i="1"/>
  <c r="L488" i="1"/>
  <c r="L490" i="1"/>
  <c r="L491" i="1"/>
  <c r="L493" i="1"/>
  <c r="L495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10" i="1"/>
  <c r="L511" i="1"/>
  <c r="L512" i="1"/>
  <c r="L513" i="1"/>
  <c r="L515" i="1"/>
  <c r="L516" i="1"/>
  <c r="L517" i="1"/>
  <c r="L519" i="1"/>
  <c r="L520" i="1"/>
  <c r="L521" i="1"/>
  <c r="L522" i="1"/>
  <c r="L523" i="1"/>
  <c r="L524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3" i="1"/>
  <c r="L564" i="1"/>
  <c r="L566" i="1"/>
  <c r="L567" i="1"/>
  <c r="L568" i="1"/>
  <c r="L570" i="1"/>
  <c r="L571" i="1"/>
  <c r="L573" i="1"/>
  <c r="L575" i="1"/>
  <c r="L576" i="1"/>
  <c r="L577" i="1"/>
  <c r="L578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5" i="1"/>
  <c r="L596" i="1"/>
  <c r="L597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10" i="1"/>
  <c r="K545" i="1"/>
  <c r="I545" i="1" s="1"/>
  <c r="I6" i="4"/>
  <c r="U6" i="4" s="1"/>
  <c r="I122" i="4"/>
  <c r="T122" i="4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C31" i="5"/>
  <c r="E31" i="5" s="1"/>
  <c r="G31" i="5" s="1"/>
  <c r="K31" i="5" s="1"/>
  <c r="C30" i="5"/>
  <c r="E30" i="5" s="1"/>
  <c r="G30" i="5" s="1"/>
  <c r="K30" i="5" s="1"/>
  <c r="C29" i="5"/>
  <c r="E29" i="5" s="1"/>
  <c r="G29" i="5" s="1"/>
  <c r="K29" i="5" s="1"/>
  <c r="C28" i="5"/>
  <c r="E28" i="5" s="1"/>
  <c r="G28" i="5" s="1"/>
  <c r="K28" i="5" s="1"/>
  <c r="C27" i="5"/>
  <c r="E27" i="5" s="1"/>
  <c r="G27" i="5" s="1"/>
  <c r="K27" i="5" s="1"/>
  <c r="C26" i="5"/>
  <c r="E26" i="5" s="1"/>
  <c r="G26" i="5" s="1"/>
  <c r="K26" i="5" s="1"/>
  <c r="C25" i="5"/>
  <c r="E25" i="5" s="1"/>
  <c r="G25" i="5" s="1"/>
  <c r="K25" i="5" s="1"/>
  <c r="C24" i="5"/>
  <c r="E24" i="5" s="1"/>
  <c r="G24" i="5" s="1"/>
  <c r="K24" i="5" s="1"/>
  <c r="C23" i="5"/>
  <c r="E23" i="5" s="1"/>
  <c r="G23" i="5" s="1"/>
  <c r="K23" i="5" s="1"/>
  <c r="C22" i="5"/>
  <c r="E22" i="5" s="1"/>
  <c r="G22" i="5" s="1"/>
  <c r="K22" i="5" s="1"/>
  <c r="C21" i="5"/>
  <c r="E21" i="5" s="1"/>
  <c r="G21" i="5" s="1"/>
  <c r="K21" i="5" s="1"/>
  <c r="C20" i="5"/>
  <c r="E20" i="5" s="1"/>
  <c r="G20" i="5" s="1"/>
  <c r="K20" i="5" s="1"/>
  <c r="C19" i="5"/>
  <c r="E19" i="5" s="1"/>
  <c r="K19" i="5" s="1"/>
  <c r="C18" i="5"/>
  <c r="E18" i="5" s="1"/>
  <c r="K18" i="5" s="1"/>
  <c r="C16" i="5"/>
  <c r="E16" i="5" s="1"/>
  <c r="G16" i="5" s="1"/>
  <c r="K16" i="5" s="1"/>
  <c r="G15" i="5"/>
  <c r="K15" i="5" s="1"/>
  <c r="E15" i="5"/>
  <c r="E14" i="5"/>
  <c r="G14" i="5" s="1"/>
  <c r="K14" i="5" s="1"/>
  <c r="K22" i="1"/>
  <c r="I22" i="1" s="1"/>
  <c r="K17" i="1"/>
  <c r="S124" i="4"/>
  <c r="E124" i="4"/>
  <c r="W124" i="4" s="1"/>
  <c r="S123" i="4"/>
  <c r="I123" i="4"/>
  <c r="I124" i="4" s="1"/>
  <c r="E123" i="4"/>
  <c r="W123" i="4" s="1"/>
  <c r="S122" i="4"/>
  <c r="E122" i="4"/>
  <c r="W122" i="4" s="1"/>
  <c r="U121" i="4"/>
  <c r="T121" i="4"/>
  <c r="S121" i="4"/>
  <c r="E121" i="4"/>
  <c r="W121" i="4" s="1"/>
  <c r="U120" i="4"/>
  <c r="T120" i="4"/>
  <c r="S120" i="4"/>
  <c r="E120" i="4"/>
  <c r="W120" i="4" s="1"/>
  <c r="U119" i="4"/>
  <c r="T119" i="4"/>
  <c r="S119" i="4"/>
  <c r="E119" i="4"/>
  <c r="W119" i="4" s="1"/>
  <c r="U118" i="4"/>
  <c r="T118" i="4"/>
  <c r="S118" i="4"/>
  <c r="E118" i="4"/>
  <c r="W118" i="4" s="1"/>
  <c r="U117" i="4"/>
  <c r="T117" i="4"/>
  <c r="S117" i="4"/>
  <c r="E117" i="4"/>
  <c r="W117" i="4" s="1"/>
  <c r="S116" i="4"/>
  <c r="I116" i="4"/>
  <c r="T116" i="4" s="1"/>
  <c r="E116" i="4"/>
  <c r="W116" i="4" s="1"/>
  <c r="S115" i="4"/>
  <c r="I115" i="4"/>
  <c r="U115" i="4" s="1"/>
  <c r="E115" i="4"/>
  <c r="W115" i="4" s="1"/>
  <c r="U114" i="4"/>
  <c r="T114" i="4"/>
  <c r="S114" i="4"/>
  <c r="E114" i="4"/>
  <c r="W114" i="4" s="1"/>
  <c r="U113" i="4"/>
  <c r="T113" i="4"/>
  <c r="S113" i="4"/>
  <c r="E113" i="4"/>
  <c r="W113" i="4" s="1"/>
  <c r="U112" i="4"/>
  <c r="T112" i="4"/>
  <c r="S112" i="4"/>
  <c r="Q112" i="4"/>
  <c r="K112" i="4"/>
  <c r="E112" i="4"/>
  <c r="W112" i="4" s="1"/>
  <c r="U111" i="4"/>
  <c r="T111" i="4"/>
  <c r="S111" i="4"/>
  <c r="Q111" i="4"/>
  <c r="K111" i="4"/>
  <c r="E111" i="4"/>
  <c r="W111" i="4" s="1"/>
  <c r="U110" i="4"/>
  <c r="T110" i="4"/>
  <c r="S110" i="4"/>
  <c r="E110" i="4"/>
  <c r="W110" i="4" s="1"/>
  <c r="U109" i="4"/>
  <c r="T109" i="4"/>
  <c r="S109" i="4"/>
  <c r="K109" i="4"/>
  <c r="P109" i="4" s="1"/>
  <c r="Q109" i="4" s="1"/>
  <c r="E109" i="4"/>
  <c r="W109" i="4" s="1"/>
  <c r="I108" i="4"/>
  <c r="U108" i="4" s="1"/>
  <c r="E108" i="4"/>
  <c r="W108" i="4" s="1"/>
  <c r="U107" i="4"/>
  <c r="T107" i="4"/>
  <c r="S107" i="4"/>
  <c r="K107" i="4"/>
  <c r="P107" i="4" s="1"/>
  <c r="Q107" i="4" s="1"/>
  <c r="E107" i="4"/>
  <c r="W107" i="4" s="1"/>
  <c r="U106" i="4"/>
  <c r="T106" i="4"/>
  <c r="S106" i="4"/>
  <c r="K106" i="4"/>
  <c r="P106" i="4" s="1"/>
  <c r="Q106" i="4" s="1"/>
  <c r="E106" i="4"/>
  <c r="W106" i="4" s="1"/>
  <c r="U105" i="4"/>
  <c r="T105" i="4"/>
  <c r="S105" i="4"/>
  <c r="E105" i="4"/>
  <c r="W105" i="4" s="1"/>
  <c r="U104" i="4"/>
  <c r="T104" i="4"/>
  <c r="V104" i="4" s="1"/>
  <c r="E104" i="4"/>
  <c r="W104" i="4" s="1"/>
  <c r="U103" i="4"/>
  <c r="T103" i="4"/>
  <c r="S103" i="4"/>
  <c r="E103" i="4"/>
  <c r="W103" i="4" s="1"/>
  <c r="U102" i="4"/>
  <c r="T102" i="4"/>
  <c r="S102" i="4"/>
  <c r="E102" i="4"/>
  <c r="W102" i="4" s="1"/>
  <c r="U101" i="4"/>
  <c r="T101" i="4"/>
  <c r="S101" i="4"/>
  <c r="K101" i="4"/>
  <c r="P101" i="4" s="1"/>
  <c r="Q101" i="4" s="1"/>
  <c r="E101" i="4"/>
  <c r="W101" i="4" s="1"/>
  <c r="U100" i="4"/>
  <c r="T100" i="4"/>
  <c r="S100" i="4"/>
  <c r="E100" i="4"/>
  <c r="W100" i="4" s="1"/>
  <c r="U99" i="4"/>
  <c r="T99" i="4"/>
  <c r="S99" i="4"/>
  <c r="K99" i="4"/>
  <c r="P99" i="4" s="1"/>
  <c r="Q99" i="4" s="1"/>
  <c r="E99" i="4"/>
  <c r="W99" i="4" s="1"/>
  <c r="U98" i="4"/>
  <c r="T98" i="4"/>
  <c r="S98" i="4"/>
  <c r="E98" i="4"/>
  <c r="W98" i="4" s="1"/>
  <c r="I97" i="4"/>
  <c r="U97" i="4" s="1"/>
  <c r="E97" i="4"/>
  <c r="W97" i="4" s="1"/>
  <c r="U96" i="4"/>
  <c r="T96" i="4"/>
  <c r="S96" i="4"/>
  <c r="E96" i="4"/>
  <c r="W96" i="4" s="1"/>
  <c r="S95" i="4"/>
  <c r="K95" i="4"/>
  <c r="P95" i="4" s="1"/>
  <c r="Q95" i="4" s="1"/>
  <c r="I95" i="4"/>
  <c r="U95" i="4" s="1"/>
  <c r="E95" i="4"/>
  <c r="W95" i="4" s="1"/>
  <c r="U94" i="4"/>
  <c r="T94" i="4"/>
  <c r="S94" i="4"/>
  <c r="K94" i="4"/>
  <c r="P94" i="4" s="1"/>
  <c r="Q94" i="4" s="1"/>
  <c r="E94" i="4"/>
  <c r="W94" i="4" s="1"/>
  <c r="U93" i="4"/>
  <c r="T93" i="4"/>
  <c r="S93" i="4"/>
  <c r="E93" i="4"/>
  <c r="W93" i="4" s="1"/>
  <c r="U92" i="4"/>
  <c r="T92" i="4"/>
  <c r="S92" i="4"/>
  <c r="K92" i="4"/>
  <c r="P92" i="4" s="1"/>
  <c r="Q92" i="4" s="1"/>
  <c r="E92" i="4"/>
  <c r="W92" i="4" s="1"/>
  <c r="K91" i="4"/>
  <c r="P91" i="4" s="1"/>
  <c r="Q91" i="4" s="1"/>
  <c r="H91" i="4"/>
  <c r="S91" i="4" s="1"/>
  <c r="D91" i="4"/>
  <c r="C91" i="4"/>
  <c r="U90" i="4"/>
  <c r="T90" i="4"/>
  <c r="S90" i="4"/>
  <c r="E90" i="4"/>
  <c r="W90" i="4" s="1"/>
  <c r="U89" i="4"/>
  <c r="T89" i="4"/>
  <c r="S89" i="4"/>
  <c r="J89" i="4"/>
  <c r="E89" i="4"/>
  <c r="W89" i="4" s="1"/>
  <c r="U88" i="4"/>
  <c r="T88" i="4"/>
  <c r="S88" i="4"/>
  <c r="J88" i="4"/>
  <c r="E88" i="4"/>
  <c r="W88" i="4" s="1"/>
  <c r="U87" i="4"/>
  <c r="T87" i="4"/>
  <c r="S87" i="4"/>
  <c r="J87" i="4"/>
  <c r="K87" i="4" s="1"/>
  <c r="P87" i="4" s="1"/>
  <c r="Q87" i="4" s="1"/>
  <c r="E87" i="4"/>
  <c r="W87" i="4" s="1"/>
  <c r="U86" i="4"/>
  <c r="T86" i="4"/>
  <c r="S86" i="4"/>
  <c r="E86" i="4"/>
  <c r="W86" i="4" s="1"/>
  <c r="U85" i="4"/>
  <c r="T85" i="4"/>
  <c r="V85" i="4" s="1"/>
  <c r="E85" i="4"/>
  <c r="W85" i="4" s="1"/>
  <c r="U84" i="4"/>
  <c r="T84" i="4"/>
  <c r="S84" i="4"/>
  <c r="E84" i="4"/>
  <c r="W84" i="4" s="1"/>
  <c r="U83" i="4"/>
  <c r="T83" i="4"/>
  <c r="S83" i="4"/>
  <c r="E83" i="4"/>
  <c r="W83" i="4" s="1"/>
  <c r="U82" i="4"/>
  <c r="T82" i="4"/>
  <c r="S82" i="4"/>
  <c r="E82" i="4"/>
  <c r="W82" i="4" s="1"/>
  <c r="U81" i="4"/>
  <c r="T81" i="4"/>
  <c r="S81" i="4"/>
  <c r="E81" i="4"/>
  <c r="W81" i="4" s="1"/>
  <c r="U80" i="4"/>
  <c r="T80" i="4"/>
  <c r="S80" i="4"/>
  <c r="E80" i="4"/>
  <c r="W80" i="4" s="1"/>
  <c r="U79" i="4"/>
  <c r="T79" i="4"/>
  <c r="S79" i="4"/>
  <c r="E79" i="4"/>
  <c r="W79" i="4" s="1"/>
  <c r="U78" i="4"/>
  <c r="T78" i="4"/>
  <c r="S78" i="4"/>
  <c r="E78" i="4"/>
  <c r="W78" i="4" s="1"/>
  <c r="U77" i="4"/>
  <c r="T77" i="4"/>
  <c r="S77" i="4"/>
  <c r="C77" i="4"/>
  <c r="E77" i="4" s="1"/>
  <c r="W77" i="4" s="1"/>
  <c r="U76" i="4"/>
  <c r="T76" i="4"/>
  <c r="S76" i="4"/>
  <c r="E76" i="4"/>
  <c r="W76" i="4" s="1"/>
  <c r="U75" i="4"/>
  <c r="T75" i="4"/>
  <c r="S75" i="4"/>
  <c r="E75" i="4"/>
  <c r="W75" i="4" s="1"/>
  <c r="U74" i="4"/>
  <c r="T74" i="4"/>
  <c r="S74" i="4"/>
  <c r="E74" i="4"/>
  <c r="W74" i="4" s="1"/>
  <c r="U73" i="4"/>
  <c r="T73" i="4"/>
  <c r="S73" i="4"/>
  <c r="E73" i="4"/>
  <c r="W73" i="4" s="1"/>
  <c r="U72" i="4"/>
  <c r="T72" i="4"/>
  <c r="S72" i="4"/>
  <c r="E72" i="4"/>
  <c r="W72" i="4" s="1"/>
  <c r="U71" i="4"/>
  <c r="T71" i="4"/>
  <c r="S71" i="4"/>
  <c r="E71" i="4"/>
  <c r="W71" i="4" s="1"/>
  <c r="U70" i="4"/>
  <c r="T70" i="4"/>
  <c r="V70" i="4" s="1"/>
  <c r="E70" i="4"/>
  <c r="W70" i="4" s="1"/>
  <c r="U69" i="4"/>
  <c r="T69" i="4"/>
  <c r="S69" i="4"/>
  <c r="J69" i="4"/>
  <c r="E69" i="4"/>
  <c r="W69" i="4" s="1"/>
  <c r="U68" i="4"/>
  <c r="T68" i="4"/>
  <c r="S68" i="4"/>
  <c r="J68" i="4"/>
  <c r="E68" i="4"/>
  <c r="W68" i="4" s="1"/>
  <c r="U67" i="4"/>
  <c r="T67" i="4"/>
  <c r="S67" i="4"/>
  <c r="J67" i="4"/>
  <c r="K67" i="4" s="1"/>
  <c r="P67" i="4" s="1"/>
  <c r="Q67" i="4" s="1"/>
  <c r="E67" i="4"/>
  <c r="W67" i="4" s="1"/>
  <c r="U66" i="4"/>
  <c r="T66" i="4"/>
  <c r="S66" i="4"/>
  <c r="J66" i="4"/>
  <c r="K66" i="4" s="1"/>
  <c r="P66" i="4" s="1"/>
  <c r="Q66" i="4" s="1"/>
  <c r="E66" i="4"/>
  <c r="W66" i="4" s="1"/>
  <c r="U65" i="4"/>
  <c r="T65" i="4"/>
  <c r="S65" i="4"/>
  <c r="J65" i="4"/>
  <c r="E65" i="4"/>
  <c r="W65" i="4" s="1"/>
  <c r="U64" i="4"/>
  <c r="T64" i="4"/>
  <c r="S64" i="4"/>
  <c r="E64" i="4"/>
  <c r="W64" i="4" s="1"/>
  <c r="U63" i="4"/>
  <c r="T63" i="4"/>
  <c r="S63" i="4"/>
  <c r="E63" i="4"/>
  <c r="W63" i="4" s="1"/>
  <c r="U62" i="4"/>
  <c r="T62" i="4"/>
  <c r="S62" i="4"/>
  <c r="E62" i="4"/>
  <c r="W62" i="4" s="1"/>
  <c r="U61" i="4"/>
  <c r="T61" i="4"/>
  <c r="S61" i="4"/>
  <c r="E61" i="4"/>
  <c r="W61" i="4" s="1"/>
  <c r="U60" i="4"/>
  <c r="T60" i="4"/>
  <c r="S60" i="4"/>
  <c r="E60" i="4"/>
  <c r="W60" i="4" s="1"/>
  <c r="U59" i="4"/>
  <c r="T59" i="4"/>
  <c r="S59" i="4"/>
  <c r="E59" i="4"/>
  <c r="W59" i="4" s="1"/>
  <c r="U58" i="4"/>
  <c r="T58" i="4"/>
  <c r="S58" i="4"/>
  <c r="E58" i="4"/>
  <c r="W58" i="4" s="1"/>
  <c r="U57" i="4"/>
  <c r="T57" i="4"/>
  <c r="S57" i="4"/>
  <c r="E57" i="4"/>
  <c r="W57" i="4" s="1"/>
  <c r="U56" i="4"/>
  <c r="T56" i="4"/>
  <c r="S56" i="4"/>
  <c r="E56" i="4"/>
  <c r="W56" i="4" s="1"/>
  <c r="U55" i="4"/>
  <c r="T55" i="4"/>
  <c r="S55" i="4"/>
  <c r="E55" i="4"/>
  <c r="W55" i="4" s="1"/>
  <c r="U54" i="4"/>
  <c r="T54" i="4"/>
  <c r="S54" i="4"/>
  <c r="E54" i="4"/>
  <c r="W54" i="4" s="1"/>
  <c r="U53" i="4"/>
  <c r="T53" i="4"/>
  <c r="S53" i="4"/>
  <c r="E53" i="4"/>
  <c r="W53" i="4" s="1"/>
  <c r="U52" i="4"/>
  <c r="T52" i="4"/>
  <c r="S52" i="4"/>
  <c r="K52" i="4"/>
  <c r="P52" i="4" s="1"/>
  <c r="Q52" i="4" s="1"/>
  <c r="E52" i="4"/>
  <c r="W52" i="4" s="1"/>
  <c r="U51" i="4"/>
  <c r="T51" i="4"/>
  <c r="S51" i="4"/>
  <c r="K51" i="4"/>
  <c r="P51" i="4" s="1"/>
  <c r="Q51" i="4" s="1"/>
  <c r="E51" i="4"/>
  <c r="W51" i="4" s="1"/>
  <c r="U50" i="4"/>
  <c r="T50" i="4"/>
  <c r="S50" i="4"/>
  <c r="E50" i="4"/>
  <c r="W50" i="4" s="1"/>
  <c r="U49" i="4"/>
  <c r="T49" i="4"/>
  <c r="S49" i="4"/>
  <c r="E49" i="4"/>
  <c r="W49" i="4" s="1"/>
  <c r="U48" i="4"/>
  <c r="T48" i="4"/>
  <c r="S48" i="4"/>
  <c r="K48" i="4"/>
  <c r="P48" i="4" s="1"/>
  <c r="Q48" i="4" s="1"/>
  <c r="E48" i="4"/>
  <c r="W48" i="4" s="1"/>
  <c r="U47" i="4"/>
  <c r="T47" i="4"/>
  <c r="S47" i="4"/>
  <c r="K47" i="4"/>
  <c r="P47" i="4" s="1"/>
  <c r="Q47" i="4" s="1"/>
  <c r="E47" i="4"/>
  <c r="W47" i="4" s="1"/>
  <c r="U46" i="4"/>
  <c r="T46" i="4"/>
  <c r="S46" i="4"/>
  <c r="E46" i="4"/>
  <c r="W46" i="4" s="1"/>
  <c r="U45" i="4"/>
  <c r="T45" i="4"/>
  <c r="S45" i="4"/>
  <c r="E45" i="4"/>
  <c r="W45" i="4" s="1"/>
  <c r="U44" i="4"/>
  <c r="T44" i="4"/>
  <c r="S44" i="4"/>
  <c r="E44" i="4"/>
  <c r="W44" i="4" s="1"/>
  <c r="U43" i="4"/>
  <c r="T43" i="4"/>
  <c r="S43" i="4"/>
  <c r="E43" i="4"/>
  <c r="W43" i="4" s="1"/>
  <c r="U42" i="4"/>
  <c r="T42" i="4"/>
  <c r="S42" i="4"/>
  <c r="E42" i="4"/>
  <c r="W42" i="4" s="1"/>
  <c r="U41" i="4"/>
  <c r="T41" i="4"/>
  <c r="S41" i="4"/>
  <c r="E41" i="4"/>
  <c r="W41" i="4" s="1"/>
  <c r="U40" i="4"/>
  <c r="T40" i="4"/>
  <c r="S40" i="4"/>
  <c r="E40" i="4"/>
  <c r="W40" i="4" s="1"/>
  <c r="U39" i="4"/>
  <c r="T39" i="4"/>
  <c r="S39" i="4"/>
  <c r="E39" i="4"/>
  <c r="W39" i="4" s="1"/>
  <c r="U38" i="4"/>
  <c r="T38" i="4"/>
  <c r="S38" i="4"/>
  <c r="E38" i="4"/>
  <c r="W38" i="4" s="1"/>
  <c r="U37" i="4"/>
  <c r="T37" i="4"/>
  <c r="S37" i="4"/>
  <c r="E37" i="4"/>
  <c r="W37" i="4" s="1"/>
  <c r="U36" i="4"/>
  <c r="T36" i="4"/>
  <c r="S36" i="4"/>
  <c r="E36" i="4"/>
  <c r="W36" i="4" s="1"/>
  <c r="U35" i="4"/>
  <c r="T35" i="4"/>
  <c r="S35" i="4"/>
  <c r="E35" i="4"/>
  <c r="W35" i="4" s="1"/>
  <c r="U34" i="4"/>
  <c r="T34" i="4"/>
  <c r="S34" i="4"/>
  <c r="E34" i="4"/>
  <c r="W34" i="4" s="1"/>
  <c r="U33" i="4"/>
  <c r="T33" i="4"/>
  <c r="S33" i="4"/>
  <c r="E33" i="4"/>
  <c r="W33" i="4" s="1"/>
  <c r="U32" i="4"/>
  <c r="T32" i="4"/>
  <c r="S32" i="4"/>
  <c r="E32" i="4"/>
  <c r="W32" i="4" s="1"/>
  <c r="S31" i="4"/>
  <c r="I31" i="4"/>
  <c r="U31" i="4" s="1"/>
  <c r="E31" i="4"/>
  <c r="W31" i="4" s="1"/>
  <c r="H30" i="4"/>
  <c r="S30" i="4" s="1"/>
  <c r="D30" i="4"/>
  <c r="E30" i="4" s="1"/>
  <c r="H29" i="4"/>
  <c r="U29" i="4" s="1"/>
  <c r="D29" i="4"/>
  <c r="E29" i="4" s="1"/>
  <c r="H28" i="4"/>
  <c r="S28" i="4" s="1"/>
  <c r="D28" i="4"/>
  <c r="E28" i="4" s="1"/>
  <c r="H27" i="4"/>
  <c r="U27" i="4" s="1"/>
  <c r="D27" i="4"/>
  <c r="E27" i="4" s="1"/>
  <c r="H26" i="4"/>
  <c r="S26" i="4" s="1"/>
  <c r="D26" i="4"/>
  <c r="E26" i="4" s="1"/>
  <c r="S25" i="4"/>
  <c r="K25" i="4"/>
  <c r="P25" i="4" s="1"/>
  <c r="Q25" i="4" s="1"/>
  <c r="I25" i="4"/>
  <c r="T25" i="4" s="1"/>
  <c r="E25" i="4"/>
  <c r="W25" i="4" s="1"/>
  <c r="U24" i="4"/>
  <c r="T24" i="4"/>
  <c r="S24" i="4"/>
  <c r="E24" i="4"/>
  <c r="W24" i="4" s="1"/>
  <c r="U23" i="4"/>
  <c r="T23" i="4"/>
  <c r="S23" i="4"/>
  <c r="G23" i="4"/>
  <c r="E23" i="4"/>
  <c r="W23" i="4" s="1"/>
  <c r="U22" i="4"/>
  <c r="T22" i="4"/>
  <c r="G22" i="4"/>
  <c r="S22" i="4" s="1"/>
  <c r="C22" i="4"/>
  <c r="E22" i="4" s="1"/>
  <c r="W22" i="4" s="1"/>
  <c r="U21" i="4"/>
  <c r="T21" i="4"/>
  <c r="S21" i="4"/>
  <c r="E21" i="4"/>
  <c r="W21" i="4" s="1"/>
  <c r="I20" i="4"/>
  <c r="T20" i="4" s="1"/>
  <c r="V20" i="4" s="1"/>
  <c r="E20" i="4"/>
  <c r="W20" i="4" s="1"/>
  <c r="U19" i="4"/>
  <c r="T19" i="4"/>
  <c r="S19" i="4"/>
  <c r="E19" i="4"/>
  <c r="W19" i="4" s="1"/>
  <c r="U18" i="4"/>
  <c r="T18" i="4"/>
  <c r="V18" i="4" s="1"/>
  <c r="E18" i="4"/>
  <c r="W18" i="4" s="1"/>
  <c r="U17" i="4"/>
  <c r="T17" i="4"/>
  <c r="S17" i="4"/>
  <c r="E17" i="4"/>
  <c r="W17" i="4" s="1"/>
  <c r="U16" i="4"/>
  <c r="T16" i="4"/>
  <c r="S16" i="4"/>
  <c r="E16" i="4"/>
  <c r="W16" i="4" s="1"/>
  <c r="U15" i="4"/>
  <c r="T15" i="4"/>
  <c r="S15" i="4"/>
  <c r="E15" i="4"/>
  <c r="W15" i="4" s="1"/>
  <c r="U14" i="4"/>
  <c r="T14" i="4"/>
  <c r="S14" i="4"/>
  <c r="E14" i="4"/>
  <c r="W14" i="4" s="1"/>
  <c r="U13" i="4"/>
  <c r="T13" i="4"/>
  <c r="S13" i="4"/>
  <c r="E13" i="4"/>
  <c r="W13" i="4" s="1"/>
  <c r="U12" i="4"/>
  <c r="T12" i="4"/>
  <c r="S12" i="4"/>
  <c r="E12" i="4"/>
  <c r="W12" i="4" s="1"/>
  <c r="U11" i="4"/>
  <c r="T11" i="4"/>
  <c r="S11" i="4"/>
  <c r="E11" i="4"/>
  <c r="W11" i="4" s="1"/>
  <c r="U10" i="4"/>
  <c r="T10" i="4"/>
  <c r="S10" i="4"/>
  <c r="E10" i="4"/>
  <c r="W10" i="4" s="1"/>
  <c r="U9" i="4"/>
  <c r="T9" i="4"/>
  <c r="S9" i="4"/>
  <c r="E9" i="4"/>
  <c r="W9" i="4" s="1"/>
  <c r="T8" i="4"/>
  <c r="H8" i="4"/>
  <c r="S8" i="4" s="1"/>
  <c r="D8" i="4"/>
  <c r="E8" i="4" s="1"/>
  <c r="W8" i="4" s="1"/>
  <c r="V7" i="4"/>
  <c r="U7" i="4"/>
  <c r="E7" i="4"/>
  <c r="W7" i="4" s="1"/>
  <c r="S6" i="4"/>
  <c r="E6" i="4"/>
  <c r="W6" i="4" s="1"/>
  <c r="G491" i="1"/>
  <c r="I491" i="1" s="1"/>
  <c r="G18" i="1"/>
  <c r="G17" i="1"/>
  <c r="U122" i="4" l="1"/>
  <c r="K18" i="1"/>
  <c r="I18" i="1" s="1"/>
  <c r="I17" i="1"/>
  <c r="E91" i="4"/>
  <c r="W91" i="4" s="1"/>
  <c r="W27" i="4"/>
  <c r="W26" i="4"/>
  <c r="W30" i="4"/>
  <c r="U28" i="4"/>
  <c r="W28" i="4"/>
  <c r="W29" i="4"/>
  <c r="T95" i="4"/>
  <c r="V95" i="4" s="1"/>
  <c r="T27" i="4"/>
  <c r="U8" i="4"/>
  <c r="U25" i="4"/>
  <c r="S27" i="4"/>
  <c r="T28" i="4"/>
  <c r="V28" i="4" s="1"/>
  <c r="C17" i="5"/>
  <c r="E17" i="5" s="1"/>
  <c r="G17" i="5" s="1"/>
  <c r="K17" i="5" s="1"/>
  <c r="V81" i="4"/>
  <c r="T108" i="4"/>
  <c r="V108" i="4" s="1"/>
  <c r="V74" i="4"/>
  <c r="V75" i="4"/>
  <c r="V103" i="4"/>
  <c r="V90" i="4"/>
  <c r="V111" i="4"/>
  <c r="V121" i="4"/>
  <c r="V66" i="4"/>
  <c r="V21" i="4"/>
  <c r="V93" i="4"/>
  <c r="V25" i="4"/>
  <c r="V55" i="4"/>
  <c r="V59" i="4"/>
  <c r="V116" i="4"/>
  <c r="V19" i="4"/>
  <c r="V51" i="4"/>
  <c r="V109" i="4"/>
  <c r="V112" i="4"/>
  <c r="U123" i="4"/>
  <c r="V11" i="4"/>
  <c r="V14" i="4"/>
  <c r="V40" i="4"/>
  <c r="V41" i="4"/>
  <c r="V50" i="4"/>
  <c r="V80" i="4"/>
  <c r="V13" i="4"/>
  <c r="V62" i="4"/>
  <c r="V15" i="4"/>
  <c r="V16" i="4"/>
  <c r="V52" i="4"/>
  <c r="V86" i="4"/>
  <c r="V89" i="4"/>
  <c r="V94" i="4"/>
  <c r="V106" i="4"/>
  <c r="V10" i="4"/>
  <c r="V44" i="4"/>
  <c r="V45" i="4"/>
  <c r="V71" i="4"/>
  <c r="V92" i="4"/>
  <c r="V118" i="4"/>
  <c r="U20" i="4"/>
  <c r="V32" i="4"/>
  <c r="V33" i="4"/>
  <c r="V34" i="4"/>
  <c r="V37" i="4"/>
  <c r="V38" i="4"/>
  <c r="V72" i="4"/>
  <c r="V73" i="4"/>
  <c r="V84" i="4"/>
  <c r="V99" i="4"/>
  <c r="V113" i="4"/>
  <c r="V8" i="4"/>
  <c r="V9" i="4"/>
  <c r="V24" i="4"/>
  <c r="V67" i="4"/>
  <c r="V69" i="4"/>
  <c r="V76" i="4"/>
  <c r="V98" i="4"/>
  <c r="V102" i="4"/>
  <c r="U116" i="4"/>
  <c r="V119" i="4"/>
  <c r="V60" i="4"/>
  <c r="V77" i="4"/>
  <c r="V105" i="4"/>
  <c r="V107" i="4"/>
  <c r="V122" i="4"/>
  <c r="V22" i="4"/>
  <c r="V36" i="4"/>
  <c r="V42" i="4"/>
  <c r="V48" i="4"/>
  <c r="V61" i="4"/>
  <c r="V63" i="4"/>
  <c r="V65" i="4"/>
  <c r="V78" i="4"/>
  <c r="V100" i="4"/>
  <c r="V114" i="4"/>
  <c r="V117" i="4"/>
  <c r="V120" i="4"/>
  <c r="T6" i="4"/>
  <c r="V6" i="4" s="1"/>
  <c r="V12" i="4"/>
  <c r="T31" i="4"/>
  <c r="V31" i="4" s="1"/>
  <c r="V46" i="4"/>
  <c r="V49" i="4"/>
  <c r="V54" i="4"/>
  <c r="V57" i="4"/>
  <c r="V82" i="4"/>
  <c r="V87" i="4"/>
  <c r="V101" i="4"/>
  <c r="V110" i="4"/>
  <c r="K88" i="4"/>
  <c r="P88" i="4" s="1"/>
  <c r="Q88" i="4" s="1"/>
  <c r="V39" i="4"/>
  <c r="V17" i="4"/>
  <c r="I30" i="4"/>
  <c r="V23" i="4"/>
  <c r="V53" i="4"/>
  <c r="V56" i="4"/>
  <c r="V96" i="4"/>
  <c r="U26" i="4"/>
  <c r="T26" i="4"/>
  <c r="V26" i="4" s="1"/>
  <c r="T29" i="4"/>
  <c r="S29" i="4"/>
  <c r="V35" i="4"/>
  <c r="V43" i="4"/>
  <c r="V47" i="4"/>
  <c r="V64" i="4"/>
  <c r="V68" i="4"/>
  <c r="V58" i="4"/>
  <c r="K65" i="4"/>
  <c r="P65" i="4" s="1"/>
  <c r="Q65" i="4" s="1"/>
  <c r="V79" i="4"/>
  <c r="V83" i="4"/>
  <c r="V88" i="4"/>
  <c r="U124" i="4"/>
  <c r="T124" i="4"/>
  <c r="V124" i="4" s="1"/>
  <c r="K68" i="4"/>
  <c r="P68" i="4" s="1"/>
  <c r="Q68" i="4" s="1"/>
  <c r="K69" i="4"/>
  <c r="P69" i="4" s="1"/>
  <c r="Q69" i="4" s="1"/>
  <c r="K89" i="4"/>
  <c r="P89" i="4" s="1"/>
  <c r="Q89" i="4" s="1"/>
  <c r="T91" i="4"/>
  <c r="V91" i="4" s="1"/>
  <c r="T97" i="4"/>
  <c r="V97" i="4" s="1"/>
  <c r="U91" i="4"/>
  <c r="T115" i="4"/>
  <c r="V115" i="4" s="1"/>
  <c r="T123" i="4"/>
  <c r="V123" i="4" s="1"/>
  <c r="V27" i="4" l="1"/>
  <c r="W125" i="4"/>
  <c r="X29" i="4" s="1"/>
  <c r="T30" i="4"/>
  <c r="V30" i="4" s="1"/>
  <c r="U30" i="4"/>
  <c r="V29" i="4"/>
  <c r="X26" i="4" l="1"/>
  <c r="X6" i="4"/>
  <c r="X16" i="4"/>
  <c r="X72" i="4"/>
  <c r="X80" i="4"/>
  <c r="X96" i="4"/>
  <c r="X22" i="4"/>
  <c r="X24" i="4"/>
  <c r="X52" i="4"/>
  <c r="X99" i="4"/>
  <c r="X119" i="4"/>
  <c r="X10" i="4"/>
  <c r="X17" i="4"/>
  <c r="X73" i="4"/>
  <c r="X81" i="4"/>
  <c r="X97" i="4"/>
  <c r="X23" i="4"/>
  <c r="X51" i="4"/>
  <c r="X20" i="4"/>
  <c r="X33" i="4"/>
  <c r="X37" i="4"/>
  <c r="X41" i="4"/>
  <c r="X45" i="4"/>
  <c r="X54" i="4"/>
  <c r="X58" i="4"/>
  <c r="X62" i="4"/>
  <c r="X68" i="4"/>
  <c r="X93" i="4"/>
  <c r="X105" i="4"/>
  <c r="X110" i="4"/>
  <c r="X115" i="4"/>
  <c r="X25" i="4"/>
  <c r="X90" i="4"/>
  <c r="X112" i="4"/>
  <c r="X120" i="4"/>
  <c r="X11" i="4"/>
  <c r="X31" i="4"/>
  <c r="X75" i="4"/>
  <c r="X83" i="4"/>
  <c r="X103" i="4"/>
  <c r="X27" i="4"/>
  <c r="X67" i="4"/>
  <c r="X34" i="4"/>
  <c r="X38" i="4"/>
  <c r="X42" i="4"/>
  <c r="X46" i="4"/>
  <c r="X55" i="4"/>
  <c r="X59" i="4"/>
  <c r="X63" i="4"/>
  <c r="X86" i="4"/>
  <c r="X94" i="4"/>
  <c r="X106" i="4"/>
  <c r="X111" i="4"/>
  <c r="X124" i="4"/>
  <c r="X12" i="4"/>
  <c r="X48" i="4"/>
  <c r="X76" i="4"/>
  <c r="X84" i="4"/>
  <c r="X104" i="4"/>
  <c r="X89" i="4"/>
  <c r="X92" i="4"/>
  <c r="X117" i="4"/>
  <c r="X121" i="4"/>
  <c r="X13" i="4"/>
  <c r="X66" i="4"/>
  <c r="X77" i="4"/>
  <c r="X85" i="4"/>
  <c r="X8" i="4"/>
  <c r="X70" i="4"/>
  <c r="X35" i="4"/>
  <c r="X39" i="4"/>
  <c r="X43" i="4"/>
  <c r="X47" i="4"/>
  <c r="X56" i="4"/>
  <c r="X60" i="4"/>
  <c r="X64" i="4"/>
  <c r="X87" i="4"/>
  <c r="X100" i="4"/>
  <c r="X109" i="4"/>
  <c r="X113" i="4"/>
  <c r="X108" i="4"/>
  <c r="X14" i="4"/>
  <c r="X9" i="4"/>
  <c r="X18" i="4"/>
  <c r="X74" i="4"/>
  <c r="X82" i="4"/>
  <c r="X102" i="4"/>
  <c r="X50" i="4"/>
  <c r="X107" i="4"/>
  <c r="X98" i="4"/>
  <c r="X71" i="4"/>
  <c r="X44" i="4"/>
  <c r="X65" i="4"/>
  <c r="X114" i="4"/>
  <c r="X69" i="4"/>
  <c r="X7" i="4"/>
  <c r="X118" i="4"/>
  <c r="X79" i="4"/>
  <c r="X49" i="4"/>
  <c r="X32" i="4"/>
  <c r="X53" i="4"/>
  <c r="X123" i="4"/>
  <c r="X78" i="4"/>
  <c r="X122" i="4"/>
  <c r="X88" i="4"/>
  <c r="X19" i="4"/>
  <c r="X36" i="4"/>
  <c r="X57" i="4"/>
  <c r="X101" i="4"/>
  <c r="X95" i="4"/>
  <c r="X15" i="4"/>
  <c r="X21" i="4"/>
  <c r="X40" i="4"/>
  <c r="X61" i="4"/>
  <c r="X116" i="4"/>
  <c r="X91" i="4"/>
  <c r="X28" i="4"/>
  <c r="X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Наталья Владимировна Таралло</author>
  </authors>
  <commentList>
    <comment ref="B50" authorId="0" shapeId="0" xr:uid="{D9469801-57CD-4D9D-9BC9-DA2A55194C80}">
      <text>
        <r>
          <rPr>
            <b/>
            <sz val="9"/>
            <color indexed="81"/>
            <rFont val="Tahoma"/>
            <family val="2"/>
            <charset val="204"/>
          </rPr>
          <t>перевели в часы
рост на 13,52%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Наталья Владимировна Таралло</author>
  </authors>
  <commentList>
    <comment ref="I6" authorId="0" shapeId="0" xr:uid="{69EB1166-C258-4EE6-A145-13EA19282644}">
      <text>
        <r>
          <rPr>
            <sz val="9"/>
            <color indexed="81"/>
            <rFont val="Tahoma"/>
            <family val="2"/>
            <charset val="204"/>
          </rPr>
          <t>*1,15
Предлагаю 10%</t>
        </r>
      </text>
    </comment>
    <comment ref="B24" authorId="0" shapeId="0" xr:uid="{C1B8B2DA-7E22-40DF-9469-6C7D5ED5437D}">
      <text>
        <r>
          <rPr>
            <sz val="9"/>
            <color indexed="81"/>
            <rFont val="Tahoma"/>
            <family val="2"/>
            <charset val="204"/>
          </rPr>
          <t>закуп с 2021, нужна переоценка, в бюджет закуп на 2024 по той же цене</t>
        </r>
      </text>
    </comment>
    <comment ref="H26" authorId="0" shapeId="0" xr:uid="{3A25DFB0-7038-480A-9CEA-D10B327ED94C}">
      <text>
        <r>
          <rPr>
            <sz val="9"/>
            <color indexed="81"/>
            <rFont val="Tahoma"/>
            <family val="2"/>
            <charset val="204"/>
          </rPr>
          <t xml:space="preserve">рост тарифа 3 раза за год
</t>
        </r>
      </text>
    </comment>
    <comment ref="H27" authorId="0" shapeId="0" xr:uid="{750D804D-55A2-4DE3-B734-B46936BBC10E}">
      <text>
        <r>
          <rPr>
            <sz val="9"/>
            <color indexed="81"/>
            <rFont val="Tahoma"/>
            <family val="2"/>
            <charset val="204"/>
          </rPr>
          <t>рост тарифа 3 раза за год</t>
        </r>
      </text>
    </comment>
    <comment ref="H28" authorId="0" shapeId="0" xr:uid="{ECE94B08-EE13-4BE7-95F6-2C8173550DF5}">
      <text>
        <r>
          <rPr>
            <sz val="9"/>
            <color indexed="81"/>
            <rFont val="Tahoma"/>
            <family val="2"/>
            <charset val="204"/>
          </rPr>
          <t xml:space="preserve">рост тарифа 3 раза за год
</t>
        </r>
      </text>
    </comment>
    <comment ref="H29" authorId="0" shapeId="0" xr:uid="{3737686A-6827-40CB-B862-9DF31B87D5F7}">
      <text>
        <r>
          <rPr>
            <sz val="9"/>
            <color indexed="81"/>
            <rFont val="Tahoma"/>
            <family val="2"/>
            <charset val="204"/>
          </rPr>
          <t xml:space="preserve">рост тарифа 3 раза за год
</t>
        </r>
      </text>
    </comment>
    <comment ref="I40" authorId="1" shapeId="0" xr:uid="{6A1F23E1-F2DD-49E3-AB52-4F9A5E50BB18}">
      <text>
        <r>
          <rPr>
            <b/>
            <sz val="9"/>
            <color indexed="81"/>
            <rFont val="Tahoma"/>
            <family val="2"/>
            <charset val="204"/>
          </rPr>
          <t>тариф оставлять?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1" shapeId="0" xr:uid="{664932F8-20AF-476C-BAD0-CD64C4B55078}">
      <text>
        <r>
          <rPr>
            <b/>
            <sz val="9"/>
            <color indexed="81"/>
            <rFont val="Tahoma"/>
            <family val="2"/>
            <charset val="204"/>
          </rPr>
          <t>2023 не оказано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6" authorId="0" shapeId="0" xr:uid="{E60A6681-6D42-4A7F-8E69-262BEDBF2D56}">
      <text>
        <r>
          <rPr>
            <sz val="9"/>
            <color indexed="81"/>
            <rFont val="Tahoma"/>
            <family val="2"/>
            <charset val="204"/>
          </rPr>
          <t xml:space="preserve">расчет верный, увеличить только за счет ЧТС
</t>
        </r>
      </text>
    </comment>
    <comment ref="B49" authorId="0" shapeId="0" xr:uid="{DCAA952F-0198-4217-B49B-9BE8F53C4AA1}">
      <text>
        <r>
          <rPr>
            <sz val="9"/>
            <color indexed="81"/>
            <rFont val="Tahoma"/>
            <family val="2"/>
            <charset val="204"/>
          </rPr>
          <t xml:space="preserve">расчет верный, увеличить только за счет ЧТС
</t>
        </r>
      </text>
    </comment>
    <comment ref="B50" authorId="0" shapeId="0" xr:uid="{0369DCA0-E6B3-45A4-AD3A-109F3E3C5FB9}">
      <text>
        <r>
          <rPr>
            <sz val="9"/>
            <color indexed="81"/>
            <rFont val="Tahoma"/>
            <family val="2"/>
            <charset val="204"/>
          </rPr>
          <t xml:space="preserve">расчет верный, увеличить только за счет ЧТС
</t>
        </r>
      </text>
    </comment>
    <comment ref="H53" authorId="1" shapeId="0" xr:uid="{729149E4-B144-44B5-B1AD-7B93937258D0}">
      <text>
        <r>
          <rPr>
            <b/>
            <sz val="9"/>
            <color indexed="81"/>
            <rFont val="Tahoma"/>
            <family val="2"/>
            <charset val="204"/>
          </rPr>
          <t xml:space="preserve">2023 не оказано
</t>
        </r>
      </text>
    </comment>
    <comment ref="B55" authorId="0" shapeId="0" xr:uid="{8E7F9DE5-3FC3-4F49-AA7D-8A2B5ECDA8FB}">
      <text>
        <r>
          <rPr>
            <sz val="9"/>
            <color indexed="81"/>
            <rFont val="Tahoma"/>
            <family val="2"/>
            <charset val="204"/>
          </rPr>
          <t xml:space="preserve">расчет верный, увеличить только за счет ЧТС
</t>
        </r>
      </text>
    </comment>
    <comment ref="H56" authorId="1" shapeId="0" xr:uid="{B88BB0C0-D6CA-4ABC-AE7B-096ECE118603}">
      <text>
        <r>
          <rPr>
            <b/>
            <sz val="9"/>
            <color indexed="81"/>
            <rFont val="Tahoma"/>
            <family val="2"/>
            <charset val="204"/>
          </rPr>
          <t xml:space="preserve">2023 не оказано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6" authorId="1" shapeId="0" xr:uid="{76EC0FF2-3392-4C53-9DD2-AE8823CA505D}">
      <text>
        <r>
          <rPr>
            <b/>
            <sz val="9"/>
            <color indexed="81"/>
            <rFont val="Tahoma"/>
            <family val="2"/>
            <charset val="204"/>
          </rPr>
          <t>тариф оставлять?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8" authorId="1" shapeId="0" xr:uid="{8A47EE68-9B58-481A-8A87-449F4F51A935}">
      <text>
        <r>
          <rPr>
            <b/>
            <sz val="9"/>
            <color indexed="81"/>
            <rFont val="Tahoma"/>
            <family val="2"/>
            <charset val="204"/>
          </rPr>
          <t>тариф оставлять?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1" shapeId="0" xr:uid="{8BE7CF9E-1850-49CD-A045-469C39D18051}">
      <text>
        <r>
          <rPr>
            <b/>
            <sz val="9"/>
            <color indexed="81"/>
            <rFont val="Tahoma"/>
            <family val="2"/>
            <charset val="204"/>
          </rPr>
          <t>тариф оставлять?</t>
        </r>
      </text>
    </comment>
    <comment ref="H60" authorId="1" shapeId="0" xr:uid="{18337084-44F7-4D7F-AB51-FD96C8AB46D6}">
      <text>
        <r>
          <rPr>
            <b/>
            <sz val="9"/>
            <color indexed="81"/>
            <rFont val="Tahoma"/>
            <family val="2"/>
            <charset val="204"/>
          </rPr>
          <t xml:space="preserve">услуга в 2022, тариф 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0" authorId="1" shapeId="0" xr:uid="{5D200A19-B53C-4C25-8FF4-FA8143A0047C}">
      <text>
        <r>
          <rPr>
            <b/>
            <sz val="9"/>
            <color indexed="81"/>
            <rFont val="Tahoma"/>
            <family val="2"/>
            <charset val="204"/>
          </rPr>
          <t>тариф оставлять?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1" authorId="1" shapeId="0" xr:uid="{F144CED5-BF6F-43F5-A58C-C9A638705F22}">
      <text>
        <r>
          <rPr>
            <b/>
            <sz val="9"/>
            <color indexed="81"/>
            <rFont val="Tahoma"/>
            <family val="2"/>
            <charset val="204"/>
          </rPr>
          <t>тариф оставлять?</t>
        </r>
      </text>
    </comment>
    <comment ref="B70" authorId="0" shapeId="0" xr:uid="{2A237EF4-7BFA-425E-BD4E-941336D25A60}">
      <text>
        <r>
          <rPr>
            <sz val="9"/>
            <color indexed="81"/>
            <rFont val="Tahoma"/>
            <family val="2"/>
            <charset val="204"/>
          </rPr>
          <t xml:space="preserve">факт аренды 2,5ч - не востребовано
</t>
        </r>
      </text>
    </comment>
    <comment ref="B71" authorId="0" shapeId="0" xr:uid="{FF4C81EB-3B6D-49A6-85C0-12DDFBC5E51B}">
      <text>
        <r>
          <rPr>
            <sz val="9"/>
            <color indexed="81"/>
            <rFont val="Tahoma"/>
            <family val="2"/>
            <charset val="204"/>
          </rPr>
          <t xml:space="preserve">рентабельность ежегодно 40%, увеливение тарифа Водило от 7 до 13%
</t>
        </r>
      </text>
    </comment>
    <comment ref="B72" authorId="0" shapeId="0" xr:uid="{A1707F2F-2F56-4BC6-952E-32AF34D5A1FF}">
      <text>
        <r>
          <rPr>
            <sz val="9"/>
            <color indexed="81"/>
            <rFont val="Tahoma"/>
            <family val="2"/>
            <charset val="204"/>
          </rPr>
          <t xml:space="preserve">рентабельность ежегодно 40%, увеливение тарифа Водило от 7 до 13%
</t>
        </r>
      </text>
    </comment>
    <comment ref="R94" authorId="0" shapeId="0" xr:uid="{4B080B39-B8CB-4F9E-9BAB-687438727BFD}">
      <text>
        <r>
          <rPr>
            <sz val="9"/>
            <color indexed="81"/>
            <rFont val="Tahoma"/>
            <family val="2"/>
            <charset val="204"/>
          </rPr>
          <t xml:space="preserve">70
</t>
        </r>
      </text>
    </comment>
    <comment ref="R101" authorId="0" shapeId="0" xr:uid="{394A7375-27A3-4935-AE52-2EB76F26EE7D}">
      <text>
        <r>
          <rPr>
            <sz val="9"/>
            <color indexed="81"/>
            <rFont val="Tahoma"/>
            <family val="2"/>
            <charset val="204"/>
          </rPr>
          <t xml:space="preserve">20
</t>
        </r>
      </text>
    </comment>
    <comment ref="R109" authorId="0" shapeId="0" xr:uid="{4AB9158B-840C-4866-A3EE-03868C889DA5}">
      <text>
        <r>
          <rPr>
            <sz val="9"/>
            <color indexed="81"/>
            <rFont val="Tahoma"/>
            <family val="2"/>
            <charset val="204"/>
          </rPr>
          <t xml:space="preserve">37
</t>
        </r>
      </text>
    </comment>
    <comment ref="B115" authorId="0" shapeId="0" xr:uid="{BC32B3FD-737F-40B5-A1F7-14892B3FA49B}">
      <text>
        <r>
          <rPr>
            <sz val="9"/>
            <color indexed="81"/>
            <rFont val="Tahoma"/>
            <family val="2"/>
            <charset val="204"/>
          </rPr>
          <t xml:space="preserve">расчет величен на 13,52 рост норма-час+
</t>
        </r>
      </text>
    </comment>
    <comment ref="B116" authorId="0" shapeId="0" xr:uid="{B4530300-1594-48CF-9F48-A9B93C112B14}">
      <text>
        <r>
          <rPr>
            <sz val="9"/>
            <color indexed="81"/>
            <rFont val="Tahoma"/>
            <family val="2"/>
            <charset val="204"/>
          </rPr>
          <t xml:space="preserve">расчет величен на 13,52 - рост норма-час
</t>
        </r>
      </text>
    </comment>
    <comment ref="B122" authorId="0" shapeId="0" xr:uid="{A0E8AA0E-4DE4-43BE-81BE-C4F7F57229D1}">
      <text>
        <r>
          <rPr>
            <sz val="9"/>
            <color indexed="81"/>
            <rFont val="Tahoma"/>
            <family val="2"/>
            <charset val="204"/>
          </rPr>
          <t xml:space="preserve">2022-2023 50% от стоимости услуги
</t>
        </r>
      </text>
    </comment>
    <comment ref="H122" authorId="1" shapeId="0" xr:uid="{8C87B21C-E8DD-42B6-B249-25945737B49B}">
      <text>
        <r>
          <rPr>
            <b/>
            <sz val="9"/>
            <color indexed="81"/>
            <rFont val="Tahoma"/>
            <family val="2"/>
            <charset val="204"/>
          </rPr>
          <t>условия договора</t>
        </r>
      </text>
    </comment>
    <comment ref="I122" authorId="1" shapeId="0" xr:uid="{F9B38436-0065-4EA2-9280-97CBD6968923}">
      <text>
        <r>
          <rPr>
            <b/>
            <sz val="9"/>
            <color indexed="81"/>
            <rFont val="Tahoma"/>
            <family val="2"/>
            <charset val="204"/>
          </rPr>
          <t xml:space="preserve">минимальный рост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3" authorId="1" shapeId="0" xr:uid="{2197D93A-3FD3-4808-8C14-63921C0F1511}">
      <text>
        <r>
          <rPr>
            <b/>
            <sz val="9"/>
            <color indexed="81"/>
            <rFont val="Tahoma"/>
            <family val="2"/>
            <charset val="204"/>
          </rPr>
          <t>мониторинг БЗ - от 4500 и выше, состав услуги не обозначен в других прейскурантах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Наталья Владимировна Таралло</author>
  </authors>
  <commentList>
    <comment ref="C6" authorId="0" shapeId="0" xr:uid="{011B3BDB-FF65-4BA2-8D6B-A6DEE331FFEF}">
      <text>
        <r>
          <rPr>
            <b/>
            <sz val="9"/>
            <color indexed="81"/>
            <rFont val="Tahoma"/>
            <family val="2"/>
            <charset val="204"/>
          </rPr>
          <t>внесет бух. по доходам - для размещения на сайте убрать столбец? - он для 1С</t>
        </r>
      </text>
    </comment>
    <comment ref="N7" authorId="0" shapeId="0" xr:uid="{6535928F-1AA5-4CEE-9158-5A3FA8FA5E23}">
      <text>
        <r>
          <rPr>
            <b/>
            <sz val="9"/>
            <color indexed="81"/>
            <rFont val="Tahoma"/>
            <family val="2"/>
            <charset val="204"/>
          </rPr>
          <t xml:space="preserve">норма час 2835 наземное обслуживание
норма час СОП - 1895
</t>
        </r>
      </text>
    </comment>
    <comment ref="P7" authorId="0" shapeId="0" xr:uid="{50871FFE-D4F3-4497-94CB-C3A1F7D11C21}">
      <text>
        <r>
          <rPr>
            <b/>
            <sz val="9"/>
            <color indexed="81"/>
            <rFont val="Tahoma"/>
            <family val="2"/>
            <charset val="204"/>
          </rPr>
          <t>норма час ТО - 2023
НВ-3280
ХМ-3275</t>
        </r>
      </text>
    </comment>
    <comment ref="D45" authorId="0" shapeId="0" xr:uid="{31D49076-DBAD-4733-B24A-5789A24327C6}">
      <text>
        <r>
          <rPr>
            <b/>
            <sz val="9"/>
            <color indexed="81"/>
            <rFont val="Tahoma"/>
            <family val="2"/>
            <charset val="204"/>
          </rPr>
          <t>перевели в часы
рост на 13,52%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2" authorId="0" shapeId="0" xr:uid="{899C0DF0-2EA6-47C4-BD14-4D67C3711DF9}">
      <text>
        <r>
          <rPr>
            <sz val="9"/>
            <color indexed="81"/>
            <rFont val="Tahoma"/>
            <family val="2"/>
            <charset val="204"/>
          </rPr>
          <t xml:space="preserve">добавление суммы к стоимости без основания ежегодно
</t>
        </r>
      </text>
    </comment>
    <comment ref="C49" authorId="0" shapeId="0" xr:uid="{AADEF77E-E3A0-4AC2-9C0A-DDDA7EC1DA3B}">
      <text>
        <r>
          <rPr>
            <sz val="9"/>
            <color indexed="81"/>
            <rFont val="Tahoma"/>
            <family val="2"/>
            <charset val="204"/>
          </rPr>
          <t xml:space="preserve">добавление суммы к стоимости без основания ежегодно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Наталья Владимировна Таралло</author>
  </authors>
  <commentList>
    <comment ref="B50" authorId="0" shapeId="0" xr:uid="{6BC5848E-E5C0-4C40-9220-FE691572E3C0}">
      <text>
        <r>
          <rPr>
            <b/>
            <sz val="9"/>
            <color indexed="81"/>
            <rFont val="Tahoma"/>
            <family val="2"/>
            <charset val="204"/>
          </rPr>
          <t>перевели в часы
рост на 13,52%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Наталья Владимировна Таралло</author>
  </authors>
  <commentList>
    <comment ref="B50" authorId="0" shapeId="0" xr:uid="{114C58A7-F4BF-4D94-A0D3-4F8F78156A70}">
      <text>
        <r>
          <rPr>
            <b/>
            <sz val="9"/>
            <color indexed="81"/>
            <rFont val="Tahoma"/>
            <family val="2"/>
            <charset val="204"/>
          </rPr>
          <t>перевели в часы
рост на 13,52%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Наталья Владимировна Таралло</author>
  </authors>
  <commentList>
    <comment ref="B50" authorId="0" shapeId="0" xr:uid="{B837C817-ED36-4479-A125-BE12960400E8}">
      <text>
        <r>
          <rPr>
            <b/>
            <sz val="9"/>
            <color indexed="81"/>
            <rFont val="Tahoma"/>
            <family val="2"/>
            <charset val="204"/>
          </rPr>
          <t>перевели в часы
рост на 13,52%</t>
        </r>
      </text>
    </comment>
  </commentList>
</comments>
</file>

<file path=xl/sharedStrings.xml><?xml version="1.0" encoding="utf-8"?>
<sst xmlns="http://schemas.openxmlformats.org/spreadsheetml/2006/main" count="10575" uniqueCount="1773">
  <si>
    <t>№ п/п</t>
  </si>
  <si>
    <t>Наименование</t>
  </si>
  <si>
    <t>тариф (без НДС)</t>
  </si>
  <si>
    <t>Единица измерения</t>
  </si>
  <si>
    <t>Сбор за взлет-посадку</t>
  </si>
  <si>
    <t>руб./тн</t>
  </si>
  <si>
    <t>Сбор за обеспечение авиационной безопасности</t>
  </si>
  <si>
    <t>Сбор за стоянку</t>
  </si>
  <si>
    <t>Сбор за предоставление аэровокзального комплекса</t>
  </si>
  <si>
    <t>руб./пасс.</t>
  </si>
  <si>
    <t>- на внутренних перевозках</t>
  </si>
  <si>
    <t>- на международных перевозках</t>
  </si>
  <si>
    <t>Тарифы за обслуживание коммерческой загрузки воздушного судна</t>
  </si>
  <si>
    <t>- без регистрации на стойках Аэропорта</t>
  </si>
  <si>
    <t>- без регистрации на стойках Аэропорта, взвешивания, оформления и сортировки багажа</t>
  </si>
  <si>
    <t>Тарифы за обеспечение авиа ГСМ</t>
  </si>
  <si>
    <t>Тариф за хранение авиационного топлива</t>
  </si>
  <si>
    <t>Тариф за обеспечение заправки авиационным топливом ВС</t>
  </si>
  <si>
    <t>Ставка НДС, % (в соответствии с действующим законодательством РФ)</t>
  </si>
  <si>
    <t>Цена авиационного керосина</t>
  </si>
  <si>
    <t>руб./кг</t>
  </si>
  <si>
    <t>Тариф за обработку грузов и почты</t>
  </si>
  <si>
    <t>Тариф за посадку или высадку пассажиров</t>
  </si>
  <si>
    <t>руб./ед.</t>
  </si>
  <si>
    <t>руб./час</t>
  </si>
  <si>
    <t>Тариф за доставку пассажиров</t>
  </si>
  <si>
    <t>Тарифы за специальное обслуживание пассажиров</t>
  </si>
  <si>
    <t>Обслуживание несопровождаемых детей</t>
  </si>
  <si>
    <t>Тариф за медицинский осмотр членов экипажа</t>
  </si>
  <si>
    <t>Тариф за доставку экипажа</t>
  </si>
  <si>
    <t>Тариф за временную стоянку на аэродроме</t>
  </si>
  <si>
    <t>ИЛ-76/В-757/В-767</t>
  </si>
  <si>
    <t>ТУ-154</t>
  </si>
  <si>
    <t>ТУ-134, Gulfstream 4</t>
  </si>
  <si>
    <t>ЯК-40, Фалькон-900</t>
  </si>
  <si>
    <t>ЯК-42, АН-148</t>
  </si>
  <si>
    <t>АН-24/26/30/ATR-42/72/CRJ-200</t>
  </si>
  <si>
    <t>АН-2/МИ-8/МИ-2/В-300</t>
  </si>
  <si>
    <t>МИ-26</t>
  </si>
  <si>
    <t>Cessna GC 208B/L-410</t>
  </si>
  <si>
    <t>Цена  ПВК жидкости «И-М»</t>
  </si>
  <si>
    <t>руб./чел.</t>
  </si>
  <si>
    <t>Тарифная ставка нормативной трудоемкости 1 нормо-час</t>
  </si>
  <si>
    <t>руб./н.ч.</t>
  </si>
  <si>
    <t>Дополнительные услуги</t>
  </si>
  <si>
    <t>Предоставление автомобиля сопровождения ВС</t>
  </si>
  <si>
    <t>Предоставление пожарного  автомобиля при заправке ВС с пассажирами на борту</t>
  </si>
  <si>
    <t>Персональная охрана ВС</t>
  </si>
  <si>
    <t xml:space="preserve">Цена  ПОЖ:                            </t>
  </si>
  <si>
    <t>«MAXFLIGНT-04»</t>
  </si>
  <si>
    <t>«Octaflo»</t>
  </si>
  <si>
    <t>Услуги склада временного хранения</t>
  </si>
  <si>
    <t>Цена  азота</t>
  </si>
  <si>
    <t>3.1.</t>
  </si>
  <si>
    <t>3.2.</t>
  </si>
  <si>
    <t>руб/л</t>
  </si>
  <si>
    <t>руб./кг./сут.</t>
  </si>
  <si>
    <t xml:space="preserve">    руб./1 л</t>
  </si>
  <si>
    <t>руб./пакет</t>
  </si>
  <si>
    <t>МИ-8</t>
  </si>
  <si>
    <t>ЯК-40</t>
  </si>
  <si>
    <t>ЯК-42</t>
  </si>
  <si>
    <t>В-737 500</t>
  </si>
  <si>
    <t>В-737 800</t>
  </si>
  <si>
    <t>В-757</t>
  </si>
  <si>
    <t>В-767</t>
  </si>
  <si>
    <t>АН-24</t>
  </si>
  <si>
    <t>АТR-42</t>
  </si>
  <si>
    <t>АТR-72</t>
  </si>
  <si>
    <t>CRJ-200</t>
  </si>
  <si>
    <t>А-319</t>
  </si>
  <si>
    <t>А-320</t>
  </si>
  <si>
    <t>А-321</t>
  </si>
  <si>
    <t>ТУ-134/RRJ-95/ЕRJ/СRJ</t>
  </si>
  <si>
    <t>ТУ-204</t>
  </si>
  <si>
    <t>Обеспечение встречи</t>
  </si>
  <si>
    <t>Обеспечение вылета</t>
  </si>
  <si>
    <t>Встреча+вылет</t>
  </si>
  <si>
    <t>А-1 (А-транзитная)</t>
  </si>
  <si>
    <t>Встреча+А тр.+вылет</t>
  </si>
  <si>
    <t>Обеспечение стоянки</t>
  </si>
  <si>
    <t>АН-26</t>
  </si>
  <si>
    <t>ТУ-134</t>
  </si>
  <si>
    <t>АН-24, АН-26</t>
  </si>
  <si>
    <t>руб/обсл.</t>
  </si>
  <si>
    <t>ЯК-42 (включая услуги инженерно-авиационной службы)</t>
  </si>
  <si>
    <t>Подогрев воздушного судна или двигателя ВС</t>
  </si>
  <si>
    <t>Обеспечение слива авиаГСМ из систем ВС</t>
  </si>
  <si>
    <t>Белаз</t>
  </si>
  <si>
    <t>Шопф</t>
  </si>
  <si>
    <t>руб/час</t>
  </si>
  <si>
    <t>руб/мин</t>
  </si>
  <si>
    <t>руб/тн.</t>
  </si>
  <si>
    <t>Установка заглушек, чехлов</t>
  </si>
  <si>
    <t>Снятие  заглушек, чехлов</t>
  </si>
  <si>
    <t>Установка конусов безопасности</t>
  </si>
  <si>
    <t>Уборка  конусов безопасности</t>
  </si>
  <si>
    <t>Контроль за заправкой топливом с пассажирами или экипажем на борту</t>
  </si>
  <si>
    <t>Контроль за сливом топлива с пассажирами или экипажем на борту</t>
  </si>
  <si>
    <t>Прием ВС от экипажа</t>
  </si>
  <si>
    <t>Сдача ВС  экипажу</t>
  </si>
  <si>
    <t>Внешний осмотр ВС после посадки</t>
  </si>
  <si>
    <t>Внешний осмотр ВС перед  вылетом (после стоянки)</t>
  </si>
  <si>
    <t>Установка стремянки по требованию экипажа</t>
  </si>
  <si>
    <t>Осмотр люков, проемов, панелей грузовых отсеков ВС до погрузки/выгрузки багажа, груза, почты</t>
  </si>
  <si>
    <t>Осмотр люков, проемов, панелей грузовых отсеков ВС после  погрузки/выгрузки багажа, груза, почты</t>
  </si>
  <si>
    <t>Руководство заруливанием ВС на место стоянки</t>
  </si>
  <si>
    <t>Тарифы за предоставление специальных технических и транспортных средств</t>
  </si>
  <si>
    <t>Для заправки питьевой водой</t>
  </si>
  <si>
    <t>Для буксировки ВС</t>
  </si>
  <si>
    <t>Для обслуживания санузлов</t>
  </si>
  <si>
    <t>Для удаления обледенения и обработки ПОЖ</t>
  </si>
  <si>
    <t>Для мойки ВС</t>
  </si>
  <si>
    <t xml:space="preserve">Предоставление автовышки </t>
  </si>
  <si>
    <t>Буксировочное водило</t>
  </si>
  <si>
    <t>ИЛ-76</t>
  </si>
  <si>
    <t>Як-40, Ан-24</t>
  </si>
  <si>
    <t>Ан-12</t>
  </si>
  <si>
    <t>Ту-134</t>
  </si>
  <si>
    <t>Як-42, Ту-154</t>
  </si>
  <si>
    <t>ИЛ-114</t>
  </si>
  <si>
    <t>Б-737/Б-757/А-319/А-320/А-321</t>
  </si>
  <si>
    <t>RRJ/SSJ/ЕRJ</t>
  </si>
  <si>
    <t>Ту-204</t>
  </si>
  <si>
    <t>L-410</t>
  </si>
  <si>
    <t>Стремянка</t>
  </si>
  <si>
    <t xml:space="preserve">Гидродомкрат </t>
  </si>
  <si>
    <t xml:space="preserve">Гидроподъемник </t>
  </si>
  <si>
    <t>Ту-154, Ту-134</t>
  </si>
  <si>
    <t>Як-40</t>
  </si>
  <si>
    <t>Ford Stinar SPW-500</t>
  </si>
  <si>
    <t>МВ-2</t>
  </si>
  <si>
    <t>Ford Тualet-servis SLV-500</t>
  </si>
  <si>
    <t>AC-161</t>
  </si>
  <si>
    <t>Starling Acterra</t>
  </si>
  <si>
    <t>Tempest-2</t>
  </si>
  <si>
    <t>АС-157</t>
  </si>
  <si>
    <t>СПО-15</t>
  </si>
  <si>
    <t>Перемотка звуконосителя МС-61</t>
  </si>
  <si>
    <t>4.1</t>
  </si>
  <si>
    <t>4.2</t>
  </si>
  <si>
    <t>5</t>
  </si>
  <si>
    <t>5.1</t>
  </si>
  <si>
    <t>5.2</t>
  </si>
  <si>
    <t>5.1.1</t>
  </si>
  <si>
    <t>5.1.2</t>
  </si>
  <si>
    <t>1</t>
  </si>
  <si>
    <t>1.2</t>
  </si>
  <si>
    <t>1.3</t>
  </si>
  <si>
    <t>1.4</t>
  </si>
  <si>
    <t>2</t>
  </si>
  <si>
    <t>2.1.1</t>
  </si>
  <si>
    <t>2.1.2</t>
  </si>
  <si>
    <t>2.1.3</t>
  </si>
  <si>
    <t>3</t>
  </si>
  <si>
    <t>3.2.1</t>
  </si>
  <si>
    <t>3.2.1.1</t>
  </si>
  <si>
    <t>3.2.1.2</t>
  </si>
  <si>
    <t>3.2.1.3</t>
  </si>
  <si>
    <t>3.2.1.4</t>
  </si>
  <si>
    <t>3.2.1.5</t>
  </si>
  <si>
    <t>3.2.3</t>
  </si>
  <si>
    <t>3.2.2.1</t>
  </si>
  <si>
    <t>3.2.3.1</t>
  </si>
  <si>
    <t>3.2.3.2</t>
  </si>
  <si>
    <t>3.2.3.3</t>
  </si>
  <si>
    <t>3.2.3.4</t>
  </si>
  <si>
    <t>3.2.3.5</t>
  </si>
  <si>
    <t>3.2.3.6</t>
  </si>
  <si>
    <t>3.2.3.7</t>
  </si>
  <si>
    <t>3.2.2</t>
  </si>
  <si>
    <t>3.2.2.2</t>
  </si>
  <si>
    <t>3.2.2.3</t>
  </si>
  <si>
    <t>3.2.2.4</t>
  </si>
  <si>
    <t>3.2.2.5</t>
  </si>
  <si>
    <t>3.2.2.6</t>
  </si>
  <si>
    <t>3.2.2.7</t>
  </si>
  <si>
    <t>3.2.4</t>
  </si>
  <si>
    <t>3.2.4.1</t>
  </si>
  <si>
    <t>3.2.4.2</t>
  </si>
  <si>
    <t>3.2.4.3</t>
  </si>
  <si>
    <t>3.2.4.4</t>
  </si>
  <si>
    <t>3.2.4.5</t>
  </si>
  <si>
    <t>3.2.4.6</t>
  </si>
  <si>
    <t>3.2.5</t>
  </si>
  <si>
    <t>3.2.5.1</t>
  </si>
  <si>
    <t>3.2.5.2</t>
  </si>
  <si>
    <t>3.2.5.3</t>
  </si>
  <si>
    <t>3.2.5.4</t>
  </si>
  <si>
    <t>3.2.5.5</t>
  </si>
  <si>
    <t>3.2.5.6</t>
  </si>
  <si>
    <t>3.2.5.7</t>
  </si>
  <si>
    <t>3.2.6</t>
  </si>
  <si>
    <t>3.2.6.1</t>
  </si>
  <si>
    <t>3.2.6.2</t>
  </si>
  <si>
    <t>3.2.6.3</t>
  </si>
  <si>
    <t>3.2.6.4</t>
  </si>
  <si>
    <t>3.2.6.5</t>
  </si>
  <si>
    <t>4</t>
  </si>
  <si>
    <t>4.1.1</t>
  </si>
  <si>
    <t>4.1.2</t>
  </si>
  <si>
    <t>4.3</t>
  </si>
  <si>
    <t>4.4</t>
  </si>
  <si>
    <t>4.5</t>
  </si>
  <si>
    <t>4.6</t>
  </si>
  <si>
    <t>4.7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</si>
  <si>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</si>
  <si>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</si>
  <si>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</si>
  <si>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</si>
  <si>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</si>
  <si>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</si>
  <si>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</si>
  <si>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</si>
  <si>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</si>
  <si>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</si>
  <si>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</si>
  <si>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</si>
  <si>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</si>
  <si>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</si>
  <si>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</si>
  <si>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</si>
  <si>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</si>
  <si>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</si>
  <si>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</si>
  <si>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5.3</t>
  </si>
  <si>
    <t>5.4</t>
  </si>
  <si>
    <t>5.5</t>
  </si>
  <si>
    <t>5.6</t>
  </si>
  <si>
    <t>5.7</t>
  </si>
  <si>
    <t>5.8</t>
  </si>
  <si>
    <t>5.9</t>
  </si>
  <si>
    <t>5.10</t>
  </si>
  <si>
    <t>5.2.1</t>
  </si>
  <si>
    <t>5.2.2</t>
  </si>
  <si>
    <t>5.3.1</t>
  </si>
  <si>
    <t>5.3.2</t>
  </si>
  <si>
    <t>5.4.1</t>
  </si>
  <si>
    <t>7.7.1</t>
  </si>
  <si>
    <t>7.1.1</t>
  </si>
  <si>
    <t>5.4.2</t>
  </si>
  <si>
    <t>5.5.1</t>
  </si>
  <si>
    <t>7.7.3</t>
  </si>
  <si>
    <t>5.5.2</t>
  </si>
  <si>
    <t>5.6.1</t>
  </si>
  <si>
    <t>5.7.1</t>
  </si>
  <si>
    <t>Тарифы на сервисное обеспечение ВС в аэропорту Ханты-Мансийск</t>
  </si>
  <si>
    <t>6.1</t>
  </si>
  <si>
    <t>6.2</t>
  </si>
  <si>
    <t>6.3</t>
  </si>
  <si>
    <t>6.4</t>
  </si>
  <si>
    <t>6.4.1</t>
  </si>
  <si>
    <t>6.4.2</t>
  </si>
  <si>
    <t>6.5</t>
  </si>
  <si>
    <t>6.6</t>
  </si>
  <si>
    <t>6.7</t>
  </si>
  <si>
    <t>6.8</t>
  </si>
  <si>
    <t>7</t>
  </si>
  <si>
    <t>Внутренняя уборка (ежедневная) ВС</t>
  </si>
  <si>
    <t>Pilatus PC-12, L-410</t>
  </si>
  <si>
    <t>Ан-24</t>
  </si>
  <si>
    <t>В-737-300</t>
  </si>
  <si>
    <t>В-737-400</t>
  </si>
  <si>
    <t>В-737-500</t>
  </si>
  <si>
    <t>В-737-900</t>
  </si>
  <si>
    <t>Ту-214, В-757</t>
  </si>
  <si>
    <t>Ил-86, Ил-96</t>
  </si>
  <si>
    <t xml:space="preserve">AS350 B3, AS355 N, ВО-105, Robinson R44  </t>
  </si>
  <si>
    <t>Ми-26</t>
  </si>
  <si>
    <t>Ми-8, Ми-8 МТВ</t>
  </si>
  <si>
    <t xml:space="preserve">Внутренняя уборка (генеральная/полная) ВС </t>
  </si>
  <si>
    <t xml:space="preserve">Як-40, Ан-24, Ан-26, Ан-30, ATR-42, CRJ-200 </t>
  </si>
  <si>
    <t>Ту-134, Як-42, Ан-74, Ан-72, Ан-148, ATR-72, Е-190, RRJ/SSJ, ЕRJ-170/175</t>
  </si>
  <si>
    <t>Ил-76, Ил-62, А-310-200, В-767</t>
  </si>
  <si>
    <t>Наружная мойка ВС</t>
  </si>
  <si>
    <t>AS350 B3, AS355 N, BO-105, Robinson R44</t>
  </si>
  <si>
    <t>Фюзеляж</t>
  </si>
  <si>
    <t>Лопасти НВ и ХВ</t>
  </si>
  <si>
    <t>Крыло</t>
  </si>
  <si>
    <t>Мойка (удаление загрязнений) с остекления пилотской кабины снаружи ВС</t>
  </si>
  <si>
    <t>Ан-24, Ан-26, ATR-42, Ту-134, Як-42, ATR-72, Ил-18, Ту-154, Ту-204, В-737-400, В-737,  В-737-500, В-737-800, RRJ/SSJ, ЕRJ-170/175</t>
  </si>
  <si>
    <t>В-757-200, В-767-200, В-767-300, А-321, Ту-214, Ил-62, Ил-76</t>
  </si>
  <si>
    <t>Ми-8, Ми-8 МТВ, Ми-26</t>
  </si>
  <si>
    <t>Ту-154, Ту-204, В-737-800, А-319, А-320, А-321</t>
  </si>
  <si>
    <t>Ил-76, Ил-62, А-310, В-767</t>
  </si>
  <si>
    <t>Як-40, Ан-24, Ан-26, Ан-30, ATR-42, CRJ-200</t>
  </si>
  <si>
    <t>Доставка, загрузка/снятие комплектовочного имущества на/с борт ВС</t>
  </si>
  <si>
    <t>Ту-134, Як-42, Ил-18, Ан-74, Ан-72, Ан-148, ATR-72, Е-190, RRJ/SSJ, ЕRJ-170/175</t>
  </si>
  <si>
    <t>Ми-8П (25963, 25964, 25965)</t>
  </si>
  <si>
    <t>Ми-8П (24272, 24282)</t>
  </si>
  <si>
    <t xml:space="preserve">AS350 </t>
  </si>
  <si>
    <t xml:space="preserve">Экипировка комплектовочным имуществом (без учета доставки) </t>
  </si>
  <si>
    <t>Экипировка периодической печати (комплектация и доставка)</t>
  </si>
  <si>
    <t>Вывоз мусора со стоянки ВС</t>
  </si>
  <si>
    <t>Удаление мусора из бортовой тележки</t>
  </si>
  <si>
    <t>Удаление различных загрязнений, вызванных проявлением воздушной болезни, удаление рассыпанной продукции</t>
  </si>
  <si>
    <t>Складывание пледов</t>
  </si>
  <si>
    <t>Тариф за химчистку пледа</t>
  </si>
  <si>
    <t>Услуга по замене наволочек</t>
  </si>
  <si>
    <t>Подъезд к ВС</t>
  </si>
  <si>
    <t>Хранение бытового имущества на складе 
сервисного обеспечения</t>
  </si>
  <si>
    <t>Перегрузка БКО с/на ВС</t>
  </si>
  <si>
    <t>Санитарная обработка бортовой посуды бизнес-класса</t>
  </si>
  <si>
    <t>Санитарная обработка бортовой посуды эконом-класса</t>
  </si>
  <si>
    <t>Цена пищевого льда</t>
  </si>
  <si>
    <t>Цена кипятка</t>
  </si>
  <si>
    <t>Аренда пылесоса</t>
  </si>
  <si>
    <t>7.1</t>
  </si>
  <si>
    <t>7.1.2</t>
  </si>
  <si>
    <t>7.1.4</t>
  </si>
  <si>
    <t>7.1.6</t>
  </si>
  <si>
    <t>7.1.10</t>
  </si>
  <si>
    <t>7.1.13</t>
  </si>
  <si>
    <t>7.1.14</t>
  </si>
  <si>
    <t>7.1.15</t>
  </si>
  <si>
    <t>7.1.16</t>
  </si>
  <si>
    <t>7.1.17</t>
  </si>
  <si>
    <t>7.1.18</t>
  </si>
  <si>
    <t>7.1.20</t>
  </si>
  <si>
    <t>7.1.21</t>
  </si>
  <si>
    <t>7.1.22</t>
  </si>
  <si>
    <t>7.1.23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</si>
  <si>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</si>
  <si>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</si>
  <si>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</si>
  <si>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</si>
  <si>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</si>
  <si>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</si>
  <si>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</si>
  <si>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</si>
  <si>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</si>
  <si>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</si>
  <si>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</si>
  <si>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</si>
  <si>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</si>
  <si>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</si>
  <si>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</si>
  <si>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7.4</t>
  </si>
  <si>
    <t>7.4.1</t>
  </si>
  <si>
    <t>7.4.1.1</t>
  </si>
  <si>
    <t>7.4.1.2</t>
  </si>
  <si>
    <t>7.4.2</t>
  </si>
  <si>
    <t>7.4.3</t>
  </si>
  <si>
    <t>7.4.4</t>
  </si>
  <si>
    <t>7.4.5</t>
  </si>
  <si>
    <t>6</t>
  </si>
  <si>
    <t>7.4.2.1</t>
  </si>
  <si>
    <t>7.4.2.2</t>
  </si>
  <si>
    <t>7.4.2.3</t>
  </si>
  <si>
    <t>7.4.3.1</t>
  </si>
  <si>
    <t>7.4.3.2</t>
  </si>
  <si>
    <t>7.4.4.1</t>
  </si>
  <si>
    <t>7.4.5.1</t>
  </si>
  <si>
    <t>7.4.5.2</t>
  </si>
  <si>
    <t>7.4.5.3</t>
  </si>
  <si>
    <t>7.4.5.4</t>
  </si>
  <si>
    <t>7.5</t>
  </si>
  <si>
    <t>7.5.1</t>
  </si>
  <si>
    <t>7.5.2</t>
  </si>
  <si>
    <t>7.5.3</t>
  </si>
  <si>
    <t>7.5.4</t>
  </si>
  <si>
    <t>7.6</t>
  </si>
  <si>
    <t>7.6.1</t>
  </si>
  <si>
    <t>7.6.2</t>
  </si>
  <si>
    <t>7.6.3</t>
  </si>
  <si>
    <t>7.7</t>
  </si>
  <si>
    <t>7.7.2</t>
  </si>
  <si>
    <t>7.8</t>
  </si>
  <si>
    <t>7.9</t>
  </si>
  <si>
    <t>7.10</t>
  </si>
  <si>
    <t>7.11</t>
  </si>
  <si>
    <t>7.12</t>
  </si>
  <si>
    <t>7.13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</si>
  <si>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</si>
  <si>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</si>
  <si>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</si>
  <si>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</si>
  <si>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</si>
  <si>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</si>
  <si>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</si>
  <si>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</si>
  <si>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7.5.13</t>
  </si>
  <si>
    <t>7.5.14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</si>
  <si>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</si>
  <si>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</si>
  <si>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</si>
  <si>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</si>
  <si>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</si>
  <si>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</si>
  <si>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</si>
  <si>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</si>
  <si>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Руб./обсл.</t>
  </si>
  <si>
    <t>руб./обсл.</t>
  </si>
  <si>
    <t>1 шт.</t>
  </si>
  <si>
    <t>Руб./кг</t>
  </si>
  <si>
    <t>Руб./место</t>
  </si>
  <si>
    <t>Руб./компл.</t>
  </si>
  <si>
    <t>Руб./л</t>
  </si>
  <si>
    <t>Руб./час</t>
  </si>
  <si>
    <t>Як-40, Ан-26, Ан-30, Ан-24</t>
  </si>
  <si>
    <t>CRJ-200, ATR-42</t>
  </si>
  <si>
    <t>Ту-154, Ту-204, В-720, А-319, А-320, А-321, В-737-800</t>
  </si>
  <si>
    <t>Ил-76, Ил-62, А-310-200, В-767-300, В-767-200</t>
  </si>
  <si>
    <t>Ту-154, Ту-204, А-319, А-320, А-321, В-737-800</t>
  </si>
  <si>
    <t xml:space="preserve">ТАРИФЫ И ЦЕНЫ </t>
  </si>
  <si>
    <t xml:space="preserve">за наземное обслуживание воздушных судов </t>
  </si>
  <si>
    <t xml:space="preserve">эксплуатантов Российской Федерации </t>
  </si>
  <si>
    <t xml:space="preserve">в международном аэропорту г.Ханты-Мансийска АО "Юграавиа" </t>
  </si>
  <si>
    <t>6.9</t>
  </si>
  <si>
    <t>6.10</t>
  </si>
  <si>
    <t>Услуги гостиницы «Сокол»</t>
  </si>
  <si>
    <t>Стоимость бортпитания</t>
  </si>
  <si>
    <t>Согласно  Прейскуранту</t>
  </si>
  <si>
    <t>Согласно Прейскуранту на спец. обслуживание пассажиров</t>
  </si>
  <si>
    <t>Цена спецжидкости «Хани Би Пак»</t>
  </si>
  <si>
    <t xml:space="preserve">Цена спецжидкости «Хани Би Пак» </t>
  </si>
  <si>
    <t>для иностранных эксплуатантов</t>
  </si>
  <si>
    <t>руб./сутки</t>
  </si>
  <si>
    <t xml:space="preserve"> Примечание:</t>
  </si>
  <si>
    <t xml:space="preserve">Тариф за обеспечение  бортпитанием*  </t>
  </si>
  <si>
    <t>**также чартерные ВС иностранного производства, пассажировместимостью до 20 мест ("бизнес джеты")</t>
  </si>
  <si>
    <t>* для ВС не вошедших в список, применяется тариф ближайшего по пассажировместимости ВС</t>
  </si>
  <si>
    <t>L-410Э**</t>
  </si>
  <si>
    <t>Открытие люков багажных отсеков****</t>
  </si>
  <si>
    <t>Закрытие люков багажных отсеков****</t>
  </si>
  <si>
    <t>**** в зимний период применяется удвоенная нормативная трудоемкость</t>
  </si>
  <si>
    <t>***При выполнении какой-либо работы (услуги) по тех.обслуживанию, не указанных в Тарифах, цена будет рассчитываться в зависимости от трудоемкости работы (услуги) и стоимости нормо-часа по тех.обслуживанию на дату предоставления данной работы (услуги).</t>
  </si>
  <si>
    <t>Тарифа за обеспечение приема и выпуска ВС</t>
  </si>
  <si>
    <t>АН-24/26/30, Л-410, ИЛ-114, ATR-42/72</t>
  </si>
  <si>
    <t>АН-148</t>
  </si>
  <si>
    <t>В-737-800</t>
  </si>
  <si>
    <t>3.2.6.6</t>
  </si>
  <si>
    <t>3.2.6.7</t>
  </si>
  <si>
    <t>3.2.6.8</t>
  </si>
  <si>
    <t>3.2.6.9</t>
  </si>
  <si>
    <t>3.2.6.10</t>
  </si>
  <si>
    <t>3.2.6.11</t>
  </si>
  <si>
    <t>3.2.7</t>
  </si>
  <si>
    <t>3.2.7.1</t>
  </si>
  <si>
    <t>3.2.7.2</t>
  </si>
  <si>
    <t>3.2.7.3</t>
  </si>
  <si>
    <t>3.2.7.4</t>
  </si>
  <si>
    <t>3.2.7.5</t>
  </si>
  <si>
    <t>СТАВКИ СБОРОВ и ТАРИФОВ</t>
  </si>
  <si>
    <t>в отношении которых производится государственное регулирование</t>
  </si>
  <si>
    <t xml:space="preserve">Сбор за стоянку воздушных судов более 3-х часов </t>
  </si>
  <si>
    <t xml:space="preserve"> 4.1</t>
  </si>
  <si>
    <t xml:space="preserve"> 4.2</t>
  </si>
  <si>
    <t xml:space="preserve"> 5.1</t>
  </si>
  <si>
    <t xml:space="preserve"> 5.2</t>
  </si>
  <si>
    <t xml:space="preserve"> 5.3</t>
  </si>
  <si>
    <t xml:space="preserve"> 6.1</t>
  </si>
  <si>
    <t xml:space="preserve"> 6.2</t>
  </si>
  <si>
    <t>руб./тн.мвм</t>
  </si>
  <si>
    <t>руб./час/ тн.мвм</t>
  </si>
  <si>
    <t>1.1.</t>
  </si>
  <si>
    <t>1.1.1</t>
  </si>
  <si>
    <t>1.1.2</t>
  </si>
  <si>
    <t>1.5</t>
  </si>
  <si>
    <t>1.6</t>
  </si>
  <si>
    <t>1.7</t>
  </si>
  <si>
    <t>1.8</t>
  </si>
  <si>
    <t>Предоставление технического средства для посадки и высадки пассажиров в/из ВС</t>
  </si>
  <si>
    <t>0.01.2023</t>
  </si>
  <si>
    <t>Тариф за посадку или высадку пассажиров с использованием телескопического трапа</t>
  </si>
  <si>
    <t xml:space="preserve"> 1.5.1</t>
  </si>
  <si>
    <t xml:space="preserve"> 1.5.2</t>
  </si>
  <si>
    <t>Предоставление технического средства для посадки в ВС</t>
  </si>
  <si>
    <t>Предоставление технического средства для высадки пассажиров из ВС</t>
  </si>
  <si>
    <t xml:space="preserve"> 1.5.3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</si>
  <si>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</si>
  <si>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</si>
  <si>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</si>
  <si>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</si>
  <si>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</si>
  <si>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</si>
  <si>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</si>
  <si>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</si>
  <si>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</si>
  <si>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</si>
  <si>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</si>
  <si>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</si>
  <si>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Санитарная обработка многоразовой бортовой посуды и БКО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</si>
  <si>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</si>
  <si>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</si>
  <si>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</si>
  <si>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</si>
  <si>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</si>
  <si>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</si>
  <si>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</si>
  <si>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</si>
  <si>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</si>
  <si>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</si>
  <si>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</si>
  <si>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</si>
  <si>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</si>
  <si>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</si>
  <si>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</si>
  <si>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</si>
  <si>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</si>
  <si>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</si>
  <si>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Тарифы за обслуживание воздушных судов</t>
  </si>
  <si>
    <t>2.1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</si>
  <si>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</si>
  <si>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</si>
  <si>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</si>
  <si>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</si>
  <si>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</si>
  <si>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</si>
  <si>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</si>
  <si>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</si>
  <si>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Тариф за буксировку ВС</t>
  </si>
  <si>
    <t xml:space="preserve">Тариф за обеспечение воздушного запуска авиадвигателей с использованием УВЗ типа ТМД-400 </t>
  </si>
  <si>
    <t>Тариф за подготовку УВЗ типа ТМД-400 (без запуска двигателей)</t>
  </si>
  <si>
    <t xml:space="preserve">Тариф за обеспечение ТМД-400 в режиме "кондиционер"                                </t>
  </si>
  <si>
    <t>Тариф за подачу электроэнергии</t>
  </si>
  <si>
    <t>подача электроэнергии к ВС  от источника наземного питания АХА</t>
  </si>
  <si>
    <t>подогрев ВС или двигателя ВС с использованием подогревателя С-120</t>
  </si>
  <si>
    <t xml:space="preserve">подогрев ВС или двигателя ВС с использованием подогревателя HEATER </t>
  </si>
  <si>
    <t>подогрев ВС или двигателя ВС с  использованием УМП-350</t>
  </si>
  <si>
    <t>4.5.1</t>
  </si>
  <si>
    <t>4.5.2</t>
  </si>
  <si>
    <t xml:space="preserve">подогрев ВС или двигателя ВС с использованием подогревателя МП-85 </t>
  </si>
  <si>
    <t>Транспортировка аккумуляторов от/к воздушного судна</t>
  </si>
  <si>
    <t xml:space="preserve"> 5.12</t>
  </si>
  <si>
    <t>Предоставление автолифта</t>
  </si>
  <si>
    <t xml:space="preserve">буксировка ВС с использованием Shopf </t>
  </si>
  <si>
    <t>подача электроэнергии к ВС от АПА-5Д</t>
  </si>
  <si>
    <t>ТУ-154, А-319/320/321, В-757</t>
  </si>
  <si>
    <t>ЯК-42, Ми-8</t>
  </si>
  <si>
    <t>Ан-2</t>
  </si>
  <si>
    <t>Ан-148</t>
  </si>
  <si>
    <t>АТР-42</t>
  </si>
  <si>
    <t>АТР-72</t>
  </si>
  <si>
    <t>Б-737-500</t>
  </si>
  <si>
    <t>Б-737-300</t>
  </si>
  <si>
    <t>Б-737-400</t>
  </si>
  <si>
    <t>Б-737-800</t>
  </si>
  <si>
    <t>Б-757</t>
  </si>
  <si>
    <t>CRJ-100/200</t>
  </si>
  <si>
    <t>GULFST. 4(5)</t>
  </si>
  <si>
    <t>Ил-76</t>
  </si>
  <si>
    <t>Ил-114</t>
  </si>
  <si>
    <t>RRJ-95/100</t>
  </si>
  <si>
    <t>Cessna</t>
  </si>
  <si>
    <t>ЕRJ-170/175</t>
  </si>
  <si>
    <t>4.12.1</t>
  </si>
  <si>
    <t>4.12.2</t>
  </si>
  <si>
    <t>4.12.4</t>
  </si>
  <si>
    <t>4.12.6</t>
  </si>
  <si>
    <t>4.13.1</t>
  </si>
  <si>
    <t>4.13.2</t>
  </si>
  <si>
    <t>4.13.4</t>
  </si>
  <si>
    <t>4.13.6</t>
  </si>
  <si>
    <t>4.14.1</t>
  </si>
  <si>
    <t>4.24.2</t>
  </si>
  <si>
    <t>4.34.3</t>
  </si>
  <si>
    <t>4.14.2</t>
  </si>
  <si>
    <t>4.14.4</t>
  </si>
  <si>
    <t>4.15.1</t>
  </si>
  <si>
    <t>4.15.2</t>
  </si>
  <si>
    <t>4.15.3</t>
  </si>
  <si>
    <t>4.16.1</t>
  </si>
  <si>
    <t>4.26.2</t>
  </si>
  <si>
    <t>4.16.2</t>
  </si>
  <si>
    <t>4.16.3</t>
  </si>
  <si>
    <t>4.16.4</t>
  </si>
  <si>
    <t>4.16.5</t>
  </si>
  <si>
    <t>4.17.1</t>
  </si>
  <si>
    <t>4.17.2</t>
  </si>
  <si>
    <t>4.17.3</t>
  </si>
  <si>
    <t>4.17.4</t>
  </si>
  <si>
    <t>4.17.5</t>
  </si>
  <si>
    <t>4.18.1</t>
  </si>
  <si>
    <t>4.18.2</t>
  </si>
  <si>
    <t>4.18.3</t>
  </si>
  <si>
    <t>4.18.4</t>
  </si>
  <si>
    <t>4.18.5</t>
  </si>
  <si>
    <t>4.18.6</t>
  </si>
  <si>
    <t>4.19.1</t>
  </si>
  <si>
    <t>4.19.4</t>
  </si>
  <si>
    <t>4.19.9</t>
  </si>
  <si>
    <t>4.19.12</t>
  </si>
  <si>
    <t>4.20.1</t>
  </si>
  <si>
    <t>4.20.2</t>
  </si>
  <si>
    <t>4.20.3</t>
  </si>
  <si>
    <t>4.20.5</t>
  </si>
  <si>
    <t>4.21.1</t>
  </si>
  <si>
    <t>4.21.2</t>
  </si>
  <si>
    <t>4.21.3</t>
  </si>
  <si>
    <t>4.21.4</t>
  </si>
  <si>
    <t>4.21.5</t>
  </si>
  <si>
    <t>4.22.1</t>
  </si>
  <si>
    <t>4.22.2</t>
  </si>
  <si>
    <t>4.22.3</t>
  </si>
  <si>
    <t>4.22.4</t>
  </si>
  <si>
    <t>4.22.5</t>
  </si>
  <si>
    <t>4.22.6</t>
  </si>
  <si>
    <t>4.22.7</t>
  </si>
  <si>
    <t>4.22.8</t>
  </si>
  <si>
    <t>4.22.9</t>
  </si>
  <si>
    <t>4.22.10</t>
  </si>
  <si>
    <t>4.22.11</t>
  </si>
  <si>
    <t>4.22.12</t>
  </si>
  <si>
    <t>4.23.1</t>
  </si>
  <si>
    <t>4.23.2</t>
  </si>
  <si>
    <t>4.23.3</t>
  </si>
  <si>
    <t>4.23.4</t>
  </si>
  <si>
    <t>4.23.5</t>
  </si>
  <si>
    <t>4.23.6</t>
  </si>
  <si>
    <t>4.23.7</t>
  </si>
  <si>
    <t>4.23.8</t>
  </si>
  <si>
    <t>4.23.9</t>
  </si>
  <si>
    <t>4.23.10</t>
  </si>
  <si>
    <t>4.23.11</t>
  </si>
  <si>
    <t>4.23.12</t>
  </si>
  <si>
    <t>4.24.1</t>
  </si>
  <si>
    <t>4.24.3</t>
  </si>
  <si>
    <t>4.25.1</t>
  </si>
  <si>
    <t>4.25.2</t>
  </si>
  <si>
    <t>4.25.3</t>
  </si>
  <si>
    <t>4.26.1</t>
  </si>
  <si>
    <t>4.26.3</t>
  </si>
  <si>
    <t>4.26.4</t>
  </si>
  <si>
    <t>4.26.5</t>
  </si>
  <si>
    <t>4.26.6</t>
  </si>
  <si>
    <t>4.26.7</t>
  </si>
  <si>
    <t>4.26.8</t>
  </si>
  <si>
    <t>4.26.9</t>
  </si>
  <si>
    <t>4.26.10</t>
  </si>
  <si>
    <t>4.26.11</t>
  </si>
  <si>
    <t>4.26.12</t>
  </si>
  <si>
    <t>4.27.1</t>
  </si>
  <si>
    <t>4.27.2</t>
  </si>
  <si>
    <t>4.27.3</t>
  </si>
  <si>
    <t>4.27.4</t>
  </si>
  <si>
    <t>4.27.5</t>
  </si>
  <si>
    <t>4.27.6</t>
  </si>
  <si>
    <t>4.27.7</t>
  </si>
  <si>
    <t>4.27.8</t>
  </si>
  <si>
    <t>4.27.9</t>
  </si>
  <si>
    <t>4.27.10</t>
  </si>
  <si>
    <t>4.27.11</t>
  </si>
  <si>
    <t>4.27.12</t>
  </si>
  <si>
    <t>4.27.13</t>
  </si>
  <si>
    <t>4.27.14</t>
  </si>
  <si>
    <t>4.27.15</t>
  </si>
  <si>
    <t>4.28.1</t>
  </si>
  <si>
    <t>4.28.2</t>
  </si>
  <si>
    <t>4.28.3</t>
  </si>
  <si>
    <t>4.28.4</t>
  </si>
  <si>
    <t>4.28.5</t>
  </si>
  <si>
    <t>4.28.6</t>
  </si>
  <si>
    <t>4.28.7</t>
  </si>
  <si>
    <t>4.28.8</t>
  </si>
  <si>
    <t>4.28.9</t>
  </si>
  <si>
    <t>4.28.10</t>
  </si>
  <si>
    <t>4.28.11</t>
  </si>
  <si>
    <t>4.28.12</t>
  </si>
  <si>
    <t>4.28.13</t>
  </si>
  <si>
    <t>4.28.14</t>
  </si>
  <si>
    <t>4.28.15</t>
  </si>
  <si>
    <t>4.29.1</t>
  </si>
  <si>
    <t>4.29.2</t>
  </si>
  <si>
    <t>4.29.3</t>
  </si>
  <si>
    <t>4.29.4</t>
  </si>
  <si>
    <t>4.29.5</t>
  </si>
  <si>
    <t>4.29.6</t>
  </si>
  <si>
    <t>4.29.7</t>
  </si>
  <si>
    <t>4.29.8</t>
  </si>
  <si>
    <t>4.29.9</t>
  </si>
  <si>
    <t>4.29.10</t>
  </si>
  <si>
    <t>4.29.11</t>
  </si>
  <si>
    <t>4.29.12</t>
  </si>
  <si>
    <t>4.29.13</t>
  </si>
  <si>
    <t>4.29.14</t>
  </si>
  <si>
    <t>4.29.15</t>
  </si>
  <si>
    <t>4.30.1</t>
  </si>
  <si>
    <t>4.30.2</t>
  </si>
  <si>
    <t>4.30.3</t>
  </si>
  <si>
    <t>Обслуживание санузлов</t>
  </si>
  <si>
    <t>Заправка ВС питьевой водой</t>
  </si>
  <si>
    <t xml:space="preserve">Слив питьевой воды </t>
  </si>
  <si>
    <t xml:space="preserve">Двухступенчатая обработка ВС от снега и льда </t>
  </si>
  <si>
    <t>Очистка от снега и льда вручную (ССТ+ИАС)</t>
  </si>
  <si>
    <t>Заправка системы ВС кислородом</t>
  </si>
  <si>
    <t>4.31</t>
  </si>
  <si>
    <t>4.32</t>
  </si>
  <si>
    <t>4.33</t>
  </si>
  <si>
    <t>4.34</t>
  </si>
  <si>
    <t>4.35</t>
  </si>
  <si>
    <t>4.36</t>
  </si>
  <si>
    <t>4.39</t>
  </si>
  <si>
    <t>4.40</t>
  </si>
  <si>
    <t>4.41</t>
  </si>
  <si>
    <t>Ан-26</t>
  </si>
  <si>
    <t>ERJ-170/175</t>
  </si>
  <si>
    <t>ERJ-190/195</t>
  </si>
  <si>
    <t>Одноступенчатая обработка ВС от снега и льда ПОЖ Starling Acterra</t>
  </si>
  <si>
    <t>Одноступенчатая обработка ВС от снега и льда ПОЖ Tempest-2</t>
  </si>
  <si>
    <t>Вода+ПОЖ Tempest-2</t>
  </si>
  <si>
    <t>Вода+ПОЖ Starling Acterra</t>
  </si>
  <si>
    <t>ПОЖ тип1+ПОЖ тип4 Tempest-2</t>
  </si>
  <si>
    <t>ПОЖ тип1+ПОЖ тип4 Starling Acterra</t>
  </si>
  <si>
    <t xml:space="preserve">Заправка системы ВС азотом или сжатым воздухом </t>
  </si>
  <si>
    <t>4.39.1</t>
  </si>
  <si>
    <t>4.39.2</t>
  </si>
  <si>
    <t>4.39.3</t>
  </si>
  <si>
    <t>4.39.4</t>
  </si>
  <si>
    <t>4.40.1</t>
  </si>
  <si>
    <t>4.40.2</t>
  </si>
  <si>
    <t>4.41.1</t>
  </si>
  <si>
    <t>4.41.2</t>
  </si>
  <si>
    <t>4.31.1</t>
  </si>
  <si>
    <t>4.32.1</t>
  </si>
  <si>
    <t>4.31.3</t>
  </si>
  <si>
    <t>4.31.17</t>
  </si>
  <si>
    <t>4.32.3</t>
  </si>
  <si>
    <t>4.32.4</t>
  </si>
  <si>
    <t>4.32.13</t>
  </si>
  <si>
    <t>4.32.17</t>
  </si>
  <si>
    <t>4.33.1</t>
  </si>
  <si>
    <t>4.34.1</t>
  </si>
  <si>
    <t>4.34.2</t>
  </si>
  <si>
    <t>4.34.4</t>
  </si>
  <si>
    <t>4.34.5</t>
  </si>
  <si>
    <t>4.34.6</t>
  </si>
  <si>
    <t>4.34.7</t>
  </si>
  <si>
    <t>4.34.8</t>
  </si>
  <si>
    <t>4.34.9</t>
  </si>
  <si>
    <t>4.34.10</t>
  </si>
  <si>
    <t>4.34.11</t>
  </si>
  <si>
    <t>4.34.12</t>
  </si>
  <si>
    <t>4.34.13</t>
  </si>
  <si>
    <t>4.34.14</t>
  </si>
  <si>
    <t>4.34.15</t>
  </si>
  <si>
    <t>4.34.16</t>
  </si>
  <si>
    <t>4.34.17</t>
  </si>
  <si>
    <t>4.35.1</t>
  </si>
  <si>
    <t>4.35.2</t>
  </si>
  <si>
    <t>4.35.3</t>
  </si>
  <si>
    <t>4.35.4</t>
  </si>
  <si>
    <t>4.35.5</t>
  </si>
  <si>
    <t>4.35.6</t>
  </si>
  <si>
    <t>4.35.7</t>
  </si>
  <si>
    <t>4.35.8</t>
  </si>
  <si>
    <t>4.35.9</t>
  </si>
  <si>
    <t>4.35.10</t>
  </si>
  <si>
    <t>4.35.11</t>
  </si>
  <si>
    <t>4.35.12</t>
  </si>
  <si>
    <t>4.35.13</t>
  </si>
  <si>
    <t>4.35.14</t>
  </si>
  <si>
    <t>4.35.15</t>
  </si>
  <si>
    <t>4.35.16</t>
  </si>
  <si>
    <t>4.35.17</t>
  </si>
  <si>
    <t>4.36.1</t>
  </si>
  <si>
    <t>4.36.2</t>
  </si>
  <si>
    <t>4.37.3</t>
  </si>
  <si>
    <t>4.38.4</t>
  </si>
  <si>
    <t>буксировка ВС с использованием Белаз</t>
  </si>
  <si>
    <t>Установка блокирующих устройств шасси</t>
  </si>
  <si>
    <t>Снятие  блокирующих устройств шасси</t>
  </si>
  <si>
    <t>4.33.4</t>
  </si>
  <si>
    <t>4.33.10</t>
  </si>
  <si>
    <t>4.34.18</t>
  </si>
  <si>
    <t>4.34.19</t>
  </si>
  <si>
    <t>4.34.20</t>
  </si>
  <si>
    <t>4.34.21</t>
  </si>
  <si>
    <t>4.34.22</t>
  </si>
  <si>
    <t>4.35.18</t>
  </si>
  <si>
    <t>4.35.19</t>
  </si>
  <si>
    <t>4.35.20</t>
  </si>
  <si>
    <t>4.35.21</t>
  </si>
  <si>
    <t>4.35.22</t>
  </si>
  <si>
    <t>4.36.1.1</t>
  </si>
  <si>
    <t>4.36.1.2</t>
  </si>
  <si>
    <t>4.36.1.3</t>
  </si>
  <si>
    <t>4.36.1.4</t>
  </si>
  <si>
    <t>4.36.1.5</t>
  </si>
  <si>
    <t>4.36.1.6</t>
  </si>
  <si>
    <t>4.36.1.7</t>
  </si>
  <si>
    <t>4.36.1.8</t>
  </si>
  <si>
    <t>4.36.1.9</t>
  </si>
  <si>
    <t>4.36.1.10</t>
  </si>
  <si>
    <t>4.36.1.11</t>
  </si>
  <si>
    <t>4.36.1.12</t>
  </si>
  <si>
    <t>4.36.1.13</t>
  </si>
  <si>
    <t>4.36.1.14</t>
  </si>
  <si>
    <t>4.36.1.15</t>
  </si>
  <si>
    <t>4.36.1.16</t>
  </si>
  <si>
    <t>4.36.1.17</t>
  </si>
  <si>
    <t>4.36.1.18</t>
  </si>
  <si>
    <t>4.36.1.19</t>
  </si>
  <si>
    <t>4.36.1.20</t>
  </si>
  <si>
    <t>4.36.1.21</t>
  </si>
  <si>
    <t>4.36.1.22</t>
  </si>
  <si>
    <t>4.36.2.1</t>
  </si>
  <si>
    <t>4.36.2.2</t>
  </si>
  <si>
    <t>4.36.2.3</t>
  </si>
  <si>
    <t>4.36.2.4</t>
  </si>
  <si>
    <t>4.36.2.5</t>
  </si>
  <si>
    <t>4.36.2.6</t>
  </si>
  <si>
    <t>4.36.2.7</t>
  </si>
  <si>
    <t>4.36.2.8</t>
  </si>
  <si>
    <t>4.36.2.9</t>
  </si>
  <si>
    <t>4.36.2.10</t>
  </si>
  <si>
    <t>4.36.2.11</t>
  </si>
  <si>
    <t>4.36.2.12</t>
  </si>
  <si>
    <t>4.36.2.13</t>
  </si>
  <si>
    <t>4.36.2.14</t>
  </si>
  <si>
    <t>4.36.2.15</t>
  </si>
  <si>
    <t>4.36.2.16</t>
  </si>
  <si>
    <t>4.36.2.17</t>
  </si>
  <si>
    <t>4.36.2.18</t>
  </si>
  <si>
    <t>4.36.2.19</t>
  </si>
  <si>
    <t>4.36.2.20</t>
  </si>
  <si>
    <t>4.36.2.21</t>
  </si>
  <si>
    <t>4.36.2.22</t>
  </si>
  <si>
    <t>4.37.3.1</t>
  </si>
  <si>
    <t>4.37.3.2</t>
  </si>
  <si>
    <t>4.37.3.3</t>
  </si>
  <si>
    <t>4.37.3.4</t>
  </si>
  <si>
    <t>4.37.3.5</t>
  </si>
  <si>
    <t>4.37.3.6</t>
  </si>
  <si>
    <t>4.37.3.7</t>
  </si>
  <si>
    <t>4.37.3.8</t>
  </si>
  <si>
    <t>4.37.3.9</t>
  </si>
  <si>
    <t>4.37.3.10</t>
  </si>
  <si>
    <t>4.37.3.11</t>
  </si>
  <si>
    <t>4.37.3.12</t>
  </si>
  <si>
    <t>4.37.3.13</t>
  </si>
  <si>
    <t>4.37.3.14</t>
  </si>
  <si>
    <t>4.37.3.15</t>
  </si>
  <si>
    <t>4.37.3.16</t>
  </si>
  <si>
    <t>4.37.3.17</t>
  </si>
  <si>
    <t>4.37.3.18</t>
  </si>
  <si>
    <t>4.37.3.19</t>
  </si>
  <si>
    <t>4.37.3.20</t>
  </si>
  <si>
    <t>4.37.3.21</t>
  </si>
  <si>
    <t>4.37.3.22</t>
  </si>
  <si>
    <t>4.38.4.1</t>
  </si>
  <si>
    <t>4.38.4.2</t>
  </si>
  <si>
    <t>4.38.4.3</t>
  </si>
  <si>
    <t>4.38.4.4</t>
  </si>
  <si>
    <t>4.38.4.5</t>
  </si>
  <si>
    <t>4.38.4.6</t>
  </si>
  <si>
    <t>4.38.4.7</t>
  </si>
  <si>
    <t>4.38.4.8</t>
  </si>
  <si>
    <t>4.38.4.9</t>
  </si>
  <si>
    <t>4.38.4.10</t>
  </si>
  <si>
    <t>4.38.4.11</t>
  </si>
  <si>
    <t>4.38.4.12</t>
  </si>
  <si>
    <t>4.38.4.13</t>
  </si>
  <si>
    <t>4.38.4.14</t>
  </si>
  <si>
    <t>4.38.4.15</t>
  </si>
  <si>
    <t>4.38.4.16</t>
  </si>
  <si>
    <t>4.38.4.17</t>
  </si>
  <si>
    <t>4.38.4.18</t>
  </si>
  <si>
    <t>4.38.4.19</t>
  </si>
  <si>
    <t>4.38.4.20</t>
  </si>
  <si>
    <t>4.38.4.21</t>
  </si>
  <si>
    <t>4.38.4.22</t>
  </si>
  <si>
    <t>4.39.5</t>
  </si>
  <si>
    <t>4.39.6</t>
  </si>
  <si>
    <t>4.39.7</t>
  </si>
  <si>
    <t>4.39.8</t>
  </si>
  <si>
    <t>4.39.9</t>
  </si>
  <si>
    <t>4.39.10</t>
  </si>
  <si>
    <t>4.39.11</t>
  </si>
  <si>
    <t>4.39.12</t>
  </si>
  <si>
    <t>4.39.13</t>
  </si>
  <si>
    <t>4.39.14</t>
  </si>
  <si>
    <t>4.39.15</t>
  </si>
  <si>
    <t>4.39.16</t>
  </si>
  <si>
    <t>4.39.17</t>
  </si>
  <si>
    <t>4.39.18</t>
  </si>
  <si>
    <t>4.39.19</t>
  </si>
  <si>
    <t>4.39.20</t>
  </si>
  <si>
    <t>4.39.21</t>
  </si>
  <si>
    <t>4.39.22</t>
  </si>
  <si>
    <t>7.14</t>
  </si>
  <si>
    <t>АТР-72, Б-737-800, ЕRJ-170/175</t>
  </si>
  <si>
    <t>А-319, А-320, А-321, Б-737-500, Б-737-300, Б-737-400, RRJ-95/100, CRJ-100/200, Ан-24</t>
  </si>
  <si>
    <t>А-319, А-320, А-321, Б-737-500, Б-737-300, Б-737-400, Б-737-800, RRJ-95/100</t>
  </si>
  <si>
    <t>АТР-42, АТР-72, CRJ-100/200</t>
  </si>
  <si>
    <t>4.32.19</t>
  </si>
  <si>
    <t>А-319, А-320</t>
  </si>
  <si>
    <t>А-320, А-319, А-320, А-321, АТР-72</t>
  </si>
  <si>
    <t>Б-737-500, Б-737-300, Б-737-400, Б-737-800, CRJ-100/200</t>
  </si>
  <si>
    <t>А-319, А-320, А-321</t>
  </si>
  <si>
    <t>Б-737-500, Б-737-300, Б-737-400, Б-737-800, RRJ-95/100</t>
  </si>
  <si>
    <t>АТР-72, CRJ-100/200</t>
  </si>
  <si>
    <t>А-321, Ту-204</t>
  </si>
  <si>
    <t>Ан-148, АТР-72</t>
  </si>
  <si>
    <t>АТР-42, АТР-72, Б-757, CRJ-100/200</t>
  </si>
  <si>
    <t>А-319, А-320, Б-737-500, Б-737-300, Б-737-400, Б-737-800</t>
  </si>
  <si>
    <t>А-321, Б-757, Ту-154/204</t>
  </si>
  <si>
    <t>Ан-24, Ан-26, Ан-148, АТР-42, АТР-72, CRJ-100/200, GULFST. 4(5), Ил-114</t>
  </si>
  <si>
    <t>А-321, Б-737-500, Б-737-300, Б-737-400, Б-737-800</t>
  </si>
  <si>
    <t>Б-757, Ту-154</t>
  </si>
  <si>
    <t>А-319, А-320, А-321, Б-737-500, Б-737-300, Б-737-400, Б-737-800</t>
  </si>
  <si>
    <t>АТР-42АТР-72CRJ-100/200</t>
  </si>
  <si>
    <t xml:space="preserve">Тариф за обслуживание пассажиров на международных перевозках * </t>
  </si>
  <si>
    <t xml:space="preserve">Тариф за обслуживание пассажиров на внутренних перевозках * </t>
  </si>
  <si>
    <t xml:space="preserve">Сбор за предоставление аэровокзального комплекса * </t>
  </si>
  <si>
    <t>* ставка сбора устанавливается на одного взрослого пассажира (12 лет и старше), за детей от 2 лет до 12 лет - по ставке, определенной в размере 50% от ставки, установленной для взрослого пассажира, за детей до 2 лет - сбор не взимается.</t>
  </si>
  <si>
    <t>БО-105, AS-350, Як-52, Як-18, Аэропракт</t>
  </si>
  <si>
    <t>В-737, А-319/320/321</t>
  </si>
  <si>
    <t>2.1.12</t>
  </si>
  <si>
    <t>Embraer 170/175</t>
  </si>
  <si>
    <t>Внутренние линии</t>
  </si>
  <si>
    <t>Дата ввода</t>
  </si>
  <si>
    <t xml:space="preserve">Внутренние линии </t>
  </si>
  <si>
    <t>Код услуги</t>
  </si>
  <si>
    <t>3130</t>
  </si>
  <si>
    <t>3132</t>
  </si>
  <si>
    <t>3134</t>
  </si>
  <si>
    <t>3001/3030/3060</t>
  </si>
  <si>
    <t>3020/3040/3070</t>
  </si>
  <si>
    <t>3137</t>
  </si>
  <si>
    <t>3136</t>
  </si>
  <si>
    <t>3201/3230  3301/3330</t>
  </si>
  <si>
    <t>4000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</si>
  <si>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</si>
  <si>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</si>
  <si>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</si>
  <si>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</si>
  <si>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</si>
  <si>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</si>
  <si>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</si>
  <si>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</si>
  <si>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</si>
  <si>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</si>
  <si>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</si>
  <si>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</si>
  <si>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</si>
  <si>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5000</t>
  </si>
  <si>
    <t>5108</t>
  </si>
  <si>
    <t>5109</t>
  </si>
  <si>
    <t>5111</t>
  </si>
  <si>
    <t>2001</t>
  </si>
  <si>
    <t>2002</t>
  </si>
  <si>
    <t>2223</t>
  </si>
  <si>
    <t>5204</t>
  </si>
  <si>
    <t>6000</t>
  </si>
  <si>
    <t>5115</t>
  </si>
  <si>
    <t>7001</t>
  </si>
  <si>
    <t>44001</t>
  </si>
  <si>
    <t>44002</t>
  </si>
  <si>
    <t>50001</t>
  </si>
  <si>
    <t>50002</t>
  </si>
  <si>
    <t>60004</t>
  </si>
  <si>
    <t>4.7.1</t>
  </si>
  <si>
    <t>4.7.2</t>
  </si>
  <si>
    <t>4.7.3</t>
  </si>
  <si>
    <t>4.7.4</t>
  </si>
  <si>
    <t>51000</t>
  </si>
  <si>
    <t>60001</t>
  </si>
  <si>
    <t>60002</t>
  </si>
  <si>
    <t>60005</t>
  </si>
  <si>
    <t>Тариф за использование системы AIR FIRST на базе Tempest-2</t>
  </si>
  <si>
    <t>5112</t>
  </si>
  <si>
    <t>5114</t>
  </si>
  <si>
    <t>5124</t>
  </si>
  <si>
    <t>5122</t>
  </si>
  <si>
    <t>5116</t>
  </si>
  <si>
    <t>5117</t>
  </si>
  <si>
    <t>5121</t>
  </si>
  <si>
    <t>5105</t>
  </si>
  <si>
    <t>5002</t>
  </si>
  <si>
    <t>5119</t>
  </si>
  <si>
    <t>5120</t>
  </si>
  <si>
    <t>6003</t>
  </si>
  <si>
    <t>5113</t>
  </si>
  <si>
    <t>6001</t>
  </si>
  <si>
    <t>2005</t>
  </si>
  <si>
    <t>2007</t>
  </si>
  <si>
    <t>2008</t>
  </si>
  <si>
    <t>2009</t>
  </si>
  <si>
    <t>9000</t>
  </si>
  <si>
    <t>8012</t>
  </si>
  <si>
    <t>8013</t>
  </si>
  <si>
    <t>8014</t>
  </si>
  <si>
    <t>8015</t>
  </si>
  <si>
    <t>70001</t>
  </si>
  <si>
    <t>ТЗ-5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</si>
  <si>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</si>
  <si>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</si>
  <si>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</si>
  <si>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</si>
  <si>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</si>
  <si>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</si>
  <si>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</si>
  <si>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</si>
  <si>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</si>
  <si>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</si>
  <si>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5.11</t>
  </si>
  <si>
    <t>5.11.1</t>
  </si>
  <si>
    <t>5.11.2</t>
  </si>
  <si>
    <t xml:space="preserve"> 5.13</t>
  </si>
  <si>
    <t>8031</t>
  </si>
  <si>
    <t>3120</t>
  </si>
  <si>
    <t>3122</t>
  </si>
  <si>
    <t>3124</t>
  </si>
  <si>
    <t>47000</t>
  </si>
  <si>
    <t>49000</t>
  </si>
  <si>
    <t>48000</t>
  </si>
  <si>
    <t>4244</t>
  </si>
  <si>
    <t>8019</t>
  </si>
  <si>
    <t>8020</t>
  </si>
  <si>
    <t>8021</t>
  </si>
  <si>
    <t>8022</t>
  </si>
  <si>
    <t>8023</t>
  </si>
  <si>
    <t>8024</t>
  </si>
  <si>
    <t>8018</t>
  </si>
  <si>
    <t>8026</t>
  </si>
  <si>
    <t>8027</t>
  </si>
  <si>
    <t>8028</t>
  </si>
  <si>
    <t>8017</t>
  </si>
  <si>
    <t>8000</t>
  </si>
  <si>
    <t>8016</t>
  </si>
  <si>
    <t>7.1.24</t>
  </si>
  <si>
    <t>8030</t>
  </si>
  <si>
    <t>ATR-72, Ан-74, Ан-72, Ан-148, Е-190, RRJ/SSJ, Ту-134, Як-42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</si>
  <si>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</si>
  <si>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</si>
  <si>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</si>
  <si>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</si>
  <si>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</si>
  <si>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</si>
  <si>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</si>
  <si>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</si>
  <si>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</si>
  <si>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</si>
  <si>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</si>
  <si>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</si>
  <si>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</si>
  <si>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</si>
  <si>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</si>
  <si>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</si>
  <si>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</si>
  <si>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</si>
  <si>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10027</t>
  </si>
  <si>
    <t>10019</t>
  </si>
  <si>
    <t>10031</t>
  </si>
  <si>
    <t>45001</t>
  </si>
  <si>
    <t>46001</t>
  </si>
  <si>
    <t>42000</t>
  </si>
  <si>
    <t>43000</t>
  </si>
  <si>
    <t>41000</t>
  </si>
  <si>
    <t>СВОДНЫЙ РЕЕСТР</t>
  </si>
  <si>
    <t>составляющие тарифа 2024</t>
  </si>
  <si>
    <t xml:space="preserve">Код и наименование услуги </t>
  </si>
  <si>
    <t>Количество
01.11.2022-31.12.22</t>
  </si>
  <si>
    <t>Количество
01.01.23 - 31.10.23</t>
  </si>
  <si>
    <t>ИТОГО за 12 месяцев, усл/шт</t>
  </si>
  <si>
    <t>Ед.Изм</t>
  </si>
  <si>
    <t>Тариф/ед 2022</t>
  </si>
  <si>
    <t>Тариф/ед 2023</t>
  </si>
  <si>
    <t>Тариф/ед 2024</t>
  </si>
  <si>
    <t>ФОТ</t>
  </si>
  <si>
    <t>Отчисления 30,40%</t>
  </si>
  <si>
    <t>Аренда</t>
  </si>
  <si>
    <t>Амортизация</t>
  </si>
  <si>
    <t>Расходы 
(эл., вода, стоки, хоз.р.)</t>
  </si>
  <si>
    <t>ГСМ</t>
  </si>
  <si>
    <t xml:space="preserve">Итого прямых затрат </t>
  </si>
  <si>
    <t>Прочие производственные 32,01%</t>
  </si>
  <si>
    <t>рентабельность</t>
  </si>
  <si>
    <t>2023 к 2022
 -/+, %</t>
  </si>
  <si>
    <t>2024 к 2023
 -/+, %</t>
  </si>
  <si>
    <t>2024 к 2023
 -/ +, руб</t>
  </si>
  <si>
    <t xml:space="preserve"> Динамика 2024 к 2023</t>
  </si>
  <si>
    <t>Сумма без НДС 2023</t>
  </si>
  <si>
    <t>Сургут
01.01.2023</t>
  </si>
  <si>
    <t>7001  Предполетный медосмотр</t>
  </si>
  <si>
    <t>чел</t>
  </si>
  <si>
    <t>2000  АвиаГСМ</t>
  </si>
  <si>
    <t>л</t>
  </si>
  <si>
    <t>2001  Керосин без "ИМ"</t>
  </si>
  <si>
    <t>тн</t>
  </si>
  <si>
    <t>2002  Жидкость "ИМ"</t>
  </si>
  <si>
    <t>10009  ТО:очистка от снега и льда вручную ATR-72</t>
  </si>
  <si>
    <t>обслуж.</t>
  </si>
  <si>
    <t>20002  ТО:очистка от снега и льда с ПОЖ1+ПОЖ4  А-320</t>
  </si>
  <si>
    <t>20003  ТО:очистка от снега и льда с ПОЖ1+ПОЖ4  А-321</t>
  </si>
  <si>
    <t>20006  ТО:очистка от снега и льда с ПОЖ1+ПОЖ4  Ан-24,Ан26</t>
  </si>
  <si>
    <t>20009  ТО:очистка от снега и льда с ПОЖ1+ПОЖ4  ATR-72</t>
  </si>
  <si>
    <t>20011  ТО:очистка от снега и льда с ПОЖ1+ПОЖ4  B 737-400</t>
  </si>
  <si>
    <t>20012  ТО:очистка от снега и льда с ПОЖ1+ПОЖ4  B 737-500</t>
  </si>
  <si>
    <t>20015  ТО:очистка от снега и льда с ПОЖ1+ПОЖ4  CRJ100/200</t>
  </si>
  <si>
    <t>20019  ТО:очистка от снега и льда с ПОЖ1+ПОЖ4  L-410</t>
  </si>
  <si>
    <t>20020  ТО:очистка от снега и льда с ПОЖ1+ПОЖ4  RRJ-100</t>
  </si>
  <si>
    <t>20026  ТО:очистка от снега и льда с ПОЖ1+ПОЖ4   Cessna</t>
  </si>
  <si>
    <t>20028  ТО:очистка от снега и льда с ПОЖ1+ПОЖ4 ERJ 170/175</t>
  </si>
  <si>
    <t>2005  Жидкость MAXFLIGHT Avia</t>
  </si>
  <si>
    <t>литр</t>
  </si>
  <si>
    <t>2007  Жидкость "Oсtaflo" Lyod</t>
  </si>
  <si>
    <t>кг</t>
  </si>
  <si>
    <t>2009  Хани-Би-Пак</t>
  </si>
  <si>
    <t>шт</t>
  </si>
  <si>
    <t>3136  Обслуживание несопровождаемых детей</t>
  </si>
  <si>
    <t>пасс.</t>
  </si>
  <si>
    <t>3201  Обработка грузов: приб.</t>
  </si>
  <si>
    <t>3230  Обработка грузов: убыв.</t>
  </si>
  <si>
    <t>3301  Обработка почты: приб.</t>
  </si>
  <si>
    <t>3330  Обработка почты: убыв.</t>
  </si>
  <si>
    <t>40001  ТО:очистка от снега и льда с ПОЖ  Як-42</t>
  </si>
  <si>
    <t>40006  ТО:очистка от снега и льда с ПОЖ RRJ-100</t>
  </si>
  <si>
    <t>40007  ТО:очистка от снега и льда с ПОЖ L-410</t>
  </si>
  <si>
    <t>4001  ТО: встреча ВС</t>
  </si>
  <si>
    <t>н/ч</t>
  </si>
  <si>
    <t>40011  ТО:очистка от снега и льда с ПОЖ CRJ-100/200</t>
  </si>
  <si>
    <t>40014  ТО:очистка от снега и льда с ПОЖ B-737-400</t>
  </si>
  <si>
    <t>40015  ТО:очистка от снега и льда с ПОЖ B-737-500</t>
  </si>
  <si>
    <t>40017  ТО:очистка от снега и льда с ПОЖ А-320</t>
  </si>
  <si>
    <t>40018  ТО:очистка от снега и льда с ПОЖ А-321</t>
  </si>
  <si>
    <t>40013  ТО:очистка от снега и льда с ПОЖ B-737-800</t>
  </si>
  <si>
    <t>4002  ТО: форма "А1", "Б"</t>
  </si>
  <si>
    <t>40021  ТО:очистка от снега и льда с ПОЖ Ан-24/ 26</t>
  </si>
  <si>
    <t>40023  ТО:очистка от снега и льда с ПОЖ ATR-72</t>
  </si>
  <si>
    <t>4003  ТО: обеспечение вылета</t>
  </si>
  <si>
    <t>40036  ТО:Одноступ обр ВС от снега и льда ПОЖ ERJ170/175</t>
  </si>
  <si>
    <t>4007  ТО: прием - выпуск</t>
  </si>
  <si>
    <t>41001  ТО: обсл.санузлов А-319/ 320/</t>
  </si>
  <si>
    <t>41002  ТО: обсл.санузлов Ан-24/ 26/ 148</t>
  </si>
  <si>
    <t>41003  ТО: обсл.санузлов ATR-42/ 72</t>
  </si>
  <si>
    <t>41004  ТО: обсл.санузлов B-737-300/ 400/ 500/ 800</t>
  </si>
  <si>
    <t>41005  ТО: обсл.санузлов B-757/А-321</t>
  </si>
  <si>
    <t>41006  ТО: обсл.санузлов CRJ-100/200, RRJ-100, SAAB-2000</t>
  </si>
  <si>
    <t>41007  ТО: обсл.санузлов GULFSTRIM 4 (5)</t>
  </si>
  <si>
    <t>41010  ТО: обсл.санузлов Ту-154/ 204, Як-42</t>
  </si>
  <si>
    <t>4101  ТО: стоянка</t>
  </si>
  <si>
    <t>41012  ТО: обсл.санузлов ERJ-170/175</t>
  </si>
  <si>
    <t>4112  ТО: установка аккумуляторов</t>
  </si>
  <si>
    <t>4102  ТО: обеспечение вылета (повторно)</t>
  </si>
  <si>
    <t>4115  ТО: съемка звуконосителя</t>
  </si>
  <si>
    <t>4116  ТО: установка звуконосителя</t>
  </si>
  <si>
    <t>4117  ТО: съемка пленки КЗ-63</t>
  </si>
  <si>
    <t>4121  Аренда СНО(при своем тех/составе)</t>
  </si>
  <si>
    <t>4132  ТО: оказание тех.помощи при заправке авиатопливом</t>
  </si>
  <si>
    <t>4133  ТО: оказание тех.помощи при заправке авиатопливом</t>
  </si>
  <si>
    <t>42001  ТО: заправка питьев.водой  А-319/ 320</t>
  </si>
  <si>
    <t>42003  ТО: заправка питьев.водой ATR-42/ 72</t>
  </si>
  <si>
    <t>42004  ТО: заправка питьев.водой B-737-300/ 400/ 500/ 800</t>
  </si>
  <si>
    <t>42006  ТО: заправка питьев.водой CRJ-100/ 200, RRJ-100</t>
  </si>
  <si>
    <t>42008  ТО: заправка питьев.водой A-321</t>
  </si>
  <si>
    <t>4207  Стремянка</t>
  </si>
  <si>
    <t>час.</t>
  </si>
  <si>
    <t>4214  Водило (В 737, 757, А 319, А 320, А 321)</t>
  </si>
  <si>
    <t>4219  Водило (RRJ,  SSJ,  RJ,  ERJ)</t>
  </si>
  <si>
    <t>4246  ТО: Установка заглушек, чехлов</t>
  </si>
  <si>
    <t>4247  ТО:Снятие заглушек, чехлов</t>
  </si>
  <si>
    <t>4248  ТО:Установка блокир. устройств шасси</t>
  </si>
  <si>
    <t>4249  ТО:Снятие блокир. устройств шасси</t>
  </si>
  <si>
    <t>4252  Вода</t>
  </si>
  <si>
    <t>м3</t>
  </si>
  <si>
    <t>4256  ТО: Установка конусов безопасности</t>
  </si>
  <si>
    <t>4257  ТО: Уборка конусов безопасности</t>
  </si>
  <si>
    <t>4258  ТО:Открытие люков багажных отсеков</t>
  </si>
  <si>
    <t>4259  ТО:Закрытие  люков багажных отсеков</t>
  </si>
  <si>
    <t>4262  Контроль за запр. ТС с пасс. или экип. на борту</t>
  </si>
  <si>
    <t>4264  Внешний осмотр ВС после посадки</t>
  </si>
  <si>
    <t>4265  Внешний осмотр ВС перед вылетом</t>
  </si>
  <si>
    <t>4266  Установка стремянки по требованию экипажа</t>
  </si>
  <si>
    <t>4267  ТО: Руководство заруливанием ВС на м/с</t>
  </si>
  <si>
    <t>43001  ТО: слив питьев.воды А-319/ 320/ 321</t>
  </si>
  <si>
    <t>43003  ТО: слив питьев.воды B-737-300/ 400/ 500/ 800</t>
  </si>
  <si>
    <t>43005  ТО: слив питьев.воды CRJ-100/ 200</t>
  </si>
  <si>
    <t>44002  ТО: Буксировка ВС (Шопф)</t>
  </si>
  <si>
    <t>47000  ТО: воздушный запуск авиадвигат.(УВЗ типа ТМД-400)</t>
  </si>
  <si>
    <t>48000  ТО: Подготовка УВЗ типа ТМД-400 без воздуш.запуска</t>
  </si>
  <si>
    <t>50001  ТО: Подача эл/энергии к ВС от АПА-5Д</t>
  </si>
  <si>
    <t>50002  ТО: Подача эл/энергии к ВС от АХА</t>
  </si>
  <si>
    <t>5007  Подогрев ВС  (УМП-350)</t>
  </si>
  <si>
    <t>5100  Подача эл.энергии (АПА-5)</t>
  </si>
  <si>
    <t>5107  "Starling Acterra"- дополнительные работы</t>
  </si>
  <si>
    <t>ед.</t>
  </si>
  <si>
    <t>5110  Буксировка ВС  (АПА-5)</t>
  </si>
  <si>
    <t>5113  Пож. автом. при заправке ВС с пасс</t>
  </si>
  <si>
    <t>5114  Заправка ВС питьевой водой (МВ-2)</t>
  </si>
  <si>
    <t>5115  Доставка пассажиров</t>
  </si>
  <si>
    <t>5118  Облив ВС холодной водой</t>
  </si>
  <si>
    <t>5121  Форд туалет-сервис</t>
  </si>
  <si>
    <t>5122  Форд - заправка водой</t>
  </si>
  <si>
    <t>5124  Мойка ВС(АС-157)</t>
  </si>
  <si>
    <t>5201  Трап UDC-2</t>
  </si>
  <si>
    <t>подача</t>
  </si>
  <si>
    <t>5204  Трап Smart Step</t>
  </si>
  <si>
    <t>5211  Предоставление а/м ГАЗ-С41R33</t>
  </si>
  <si>
    <t>6000  Телетрап</t>
  </si>
  <si>
    <t>60001  ТО: Подогрев ВС (УМП-350)</t>
  </si>
  <si>
    <t>60002  ТО: Подогрев ВС (С-120)</t>
  </si>
  <si>
    <t>6003  Предоставление сопровождения ВС</t>
  </si>
  <si>
    <t>8000  СО: уборка ВС А-319/320/321, В-737/800, Ту-154/204</t>
  </si>
  <si>
    <t>8005  СО: Мойка остекления пилот кабины снаружи ВС</t>
  </si>
  <si>
    <t>8011  СО Вывоз мусора со стоянки ВС</t>
  </si>
  <si>
    <t>8012  СО Удаление мусора из бортовой тележки</t>
  </si>
  <si>
    <t>8016  СО: уборкаВС АТР 42, CRJ-200, Як-40, Ан-24/26/30</t>
  </si>
  <si>
    <t>8017  СО: уборкаВС АТР72,Як-42,Ту-134,Ан-148/74/72,Е-190</t>
  </si>
  <si>
    <t>8020  СО: уборкаВС   Боинг 737-400</t>
  </si>
  <si>
    <t>8021  СО: уборкаВС  Боинг 737-500</t>
  </si>
  <si>
    <t>8025  СО: уборкаВС  L-410. Pilatus РС-12</t>
  </si>
  <si>
    <t>8030  СО: уборка  ВС Еmbraer - 170/175</t>
  </si>
  <si>
    <t>9030  Спец.обсл. пасс.бизнес-класса</t>
  </si>
  <si>
    <t>9031  Спец.обсл. пасс.бизнес-класса РБ</t>
  </si>
  <si>
    <t>УТВЕРЖДАЮ</t>
  </si>
  <si>
    <t>Генеральный директор</t>
  </si>
  <si>
    <t>АО "Юграавиа"</t>
  </si>
  <si>
    <t>______________А.Ю.Качура</t>
  </si>
  <si>
    <t>_______________2023 г.</t>
  </si>
  <si>
    <t>Приложение 5</t>
  </si>
  <si>
    <t>ПРЕЙСКУРАНТ</t>
  </si>
  <si>
    <t>стоимости услуг ЗА ОБЕСПЕЧЕНИЕ БОРТПИТАНЕМ   ВС</t>
  </si>
  <si>
    <t>в аэропорту Ханты-Мансийск</t>
  </si>
  <si>
    <t>без стоимости предоставляемого бортпитания</t>
  </si>
  <si>
    <t>Тип ВС</t>
  </si>
  <si>
    <t>Предельное кол-во кресел</t>
  </si>
  <si>
    <t>Коэфф-т приведения</t>
  </si>
  <si>
    <t>Базовый тариф</t>
  </si>
  <si>
    <t>Стоим. с учетом к-та (2 х 3)</t>
  </si>
  <si>
    <t>Ст-ть предоставл. автолифта</t>
  </si>
  <si>
    <t>Тариф, руб (без НДС)</t>
  </si>
  <si>
    <t>Примечание</t>
  </si>
  <si>
    <t>добавлена инфляция по первому полугодию 2024 - 13% (потр.корзина 7-8%, факт в магазине на ноябрь 2023 - соц.товары 12%, мясо - 15%)</t>
  </si>
  <si>
    <t>за 1 обслуживание</t>
  </si>
  <si>
    <t>L-410Э*</t>
  </si>
  <si>
    <t>* и чартерные ВС иностранного производства, пассажировместимостью до 20 мест ("бизнес джеты")</t>
  </si>
  <si>
    <t>Примечание: для ВС не вошедших в список, применяется тариф ближайшего по пассажировместимости ВС</t>
  </si>
  <si>
    <t>Начальник ПЭО</t>
  </si>
  <si>
    <t>СОГЛАСОВАНО:</t>
  </si>
  <si>
    <t>Заместитель генерального</t>
  </si>
  <si>
    <t>директора по экономике и финансам</t>
  </si>
  <si>
    <t>Е.Г. Казакова</t>
  </si>
  <si>
    <t>Согласовано:</t>
  </si>
  <si>
    <t xml:space="preserve">Зам. генерального директора </t>
  </si>
  <si>
    <t>по экономике и финансам</t>
  </si>
  <si>
    <t>верный расчет_2024</t>
  </si>
  <si>
    <t>цена 1шт</t>
  </si>
  <si>
    <t>7.1.25</t>
  </si>
  <si>
    <t>Еmbraer - 170/175</t>
  </si>
  <si>
    <t>Прейскурант</t>
  </si>
  <si>
    <t>Для слива авиа ГСМ</t>
  </si>
  <si>
    <t xml:space="preserve">по состоянию на 1 января 2024 года </t>
  </si>
  <si>
    <t xml:space="preserve">по состоянию на 1января 2024 года </t>
  </si>
  <si>
    <t>разбит по маркам ТС - 2045</t>
  </si>
  <si>
    <t>от 905 до 1555</t>
  </si>
  <si>
    <t>7820-8725</t>
  </si>
  <si>
    <t>330 м2/руб/сут</t>
  </si>
  <si>
    <t>2110 по городу, от ВС на территории аэропорта-280</t>
  </si>
  <si>
    <t>по стоянкам от 344 до 705</t>
  </si>
  <si>
    <t>1958 без ТС и системы</t>
  </si>
  <si>
    <t>1948 без ТС и установки</t>
  </si>
  <si>
    <t>963,6 без ТС и установки</t>
  </si>
  <si>
    <t>47 мин</t>
  </si>
  <si>
    <t>709 без ТС</t>
  </si>
  <si>
    <t>от 205 до 1245 за 1 обсл.</t>
  </si>
  <si>
    <t>от 145 до 470</t>
  </si>
  <si>
    <t>Тюмень
Рощино
13.11.2023</t>
  </si>
  <si>
    <t>13,8 за кг</t>
  </si>
  <si>
    <t>208,33 сутки</t>
  </si>
  <si>
    <t>в зависимости от прилеты и вылета</t>
  </si>
  <si>
    <t>Екатеринбург
01.01.2023</t>
  </si>
  <si>
    <t>80 в час или 166 руб/1 место</t>
  </si>
  <si>
    <t>109660 - полная</t>
  </si>
  <si>
    <t>81020-частичная</t>
  </si>
  <si>
    <t>от 7,30 до 14,40</t>
  </si>
  <si>
    <t>Нижневартовск
05.11.2023</t>
  </si>
  <si>
    <t>3075 все тарифы с 2022</t>
  </si>
  <si>
    <t xml:space="preserve">3075 все без ТС и напитков </t>
  </si>
  <si>
    <t>550 по городу 2000</t>
  </si>
  <si>
    <t>210 за 15 мин</t>
  </si>
  <si>
    <t>122,22 только ТС</t>
  </si>
  <si>
    <t xml:space="preserve">Доля в выручке, 2023 </t>
  </si>
  <si>
    <t>расчетный вариант +148% и выше, снизили</t>
  </si>
  <si>
    <t xml:space="preserve">  период  01.11.2022-31.10.2023</t>
  </si>
  <si>
    <t>ГОДОВАЯ ВЫРУЧКА по УСЛУГАМ</t>
  </si>
  <si>
    <t>ГОДОВАЯ ВЫРУЧКА по УСЛУГАМ,</t>
  </si>
  <si>
    <t>ГОДОВАЯ ВЫРУЧКА по УСЛУГАМ за наземное обслуживание ВС</t>
  </si>
  <si>
    <t>за техническое и наземное обслуживание ВС</t>
  </si>
  <si>
    <t>оказание которых прекращается с 01.01.2024 года</t>
  </si>
  <si>
    <t>с учетом роста тарифов на 1,035 с 01.01.2024 года с целью сохранить выручку.</t>
  </si>
  <si>
    <t>Объемы взяты на уровне 2022 года в ценах 2023 года</t>
  </si>
  <si>
    <t>Объемы на уровне 2022 года, рост цен на 1,035</t>
  </si>
  <si>
    <t>Количество</t>
  </si>
  <si>
    <t>Тариф/ед</t>
  </si>
  <si>
    <t>Сумма, без НДС</t>
  </si>
  <si>
    <t>10006  ТО:очистка от снега и льда вручную Ан-24, Ан26</t>
  </si>
  <si>
    <t>45001  ТО: заправка системы кислородом Ан-24, Ан-26</t>
  </si>
  <si>
    <t>10011  ТО:очистка от снега и льда вручную B 737-400</t>
  </si>
  <si>
    <t>4105  ТО: форма "А2", "В"</t>
  </si>
  <si>
    <t>10020</t>
  </si>
  <si>
    <t>10020  ТО:очистка от снега и льда вручную  RRJ-100</t>
  </si>
  <si>
    <t>20001</t>
  </si>
  <si>
    <t>20001  ТО:очистка от снега и льда с ПОЖ1+ПОЖ4  А-319</t>
  </si>
  <si>
    <t>4113  ТО: съемка аккумуляторов</t>
  </si>
  <si>
    <t>20002</t>
  </si>
  <si>
    <t>20003</t>
  </si>
  <si>
    <t>20006</t>
  </si>
  <si>
    <t>20009</t>
  </si>
  <si>
    <t>4118  ТО: установка пленки КЗ-63</t>
  </si>
  <si>
    <t>20011</t>
  </si>
  <si>
    <t>4129  ТО: перемотка звуконосителя  МС-61</t>
  </si>
  <si>
    <t>20012</t>
  </si>
  <si>
    <t>4130  ТО: техобслуживание КЗ-63</t>
  </si>
  <si>
    <t>20013</t>
  </si>
  <si>
    <t>20013  ТО:очистка от снега и льда с ПОЖ1+ПОЖ4  B 737-800</t>
  </si>
  <si>
    <t>20015</t>
  </si>
  <si>
    <t>20020</t>
  </si>
  <si>
    <t>20028</t>
  </si>
  <si>
    <t>40001</t>
  </si>
  <si>
    <t>40006</t>
  </si>
  <si>
    <t>40007</t>
  </si>
  <si>
    <t>40011</t>
  </si>
  <si>
    <t>40013</t>
  </si>
  <si>
    <t>40014</t>
  </si>
  <si>
    <t>40015</t>
  </si>
  <si>
    <t>40017</t>
  </si>
  <si>
    <t>40018</t>
  </si>
  <si>
    <t>40021</t>
  </si>
  <si>
    <t>40023</t>
  </si>
  <si>
    <t>40036</t>
  </si>
  <si>
    <t>41001</t>
  </si>
  <si>
    <t>41002</t>
  </si>
  <si>
    <t>41003</t>
  </si>
  <si>
    <t>41004</t>
  </si>
  <si>
    <t>41005</t>
  </si>
  <si>
    <t>41006</t>
  </si>
  <si>
    <t>41010</t>
  </si>
  <si>
    <t>41012</t>
  </si>
  <si>
    <t>42001</t>
  </si>
  <si>
    <t>42002</t>
  </si>
  <si>
    <t>42002  ТО: заправка питьев.водой  Ан-24/ 26/ 148</t>
  </si>
  <si>
    <t>42003</t>
  </si>
  <si>
    <t>42004</t>
  </si>
  <si>
    <t>42006</t>
  </si>
  <si>
    <t>42008</t>
  </si>
  <si>
    <t>42012</t>
  </si>
  <si>
    <t>42012  ТО: заправка питьев.водой Ту-204</t>
  </si>
  <si>
    <t>43001</t>
  </si>
  <si>
    <t>43003</t>
  </si>
  <si>
    <t>43005</t>
  </si>
  <si>
    <t>4001</t>
  </si>
  <si>
    <t>4002</t>
  </si>
  <si>
    <t>4003</t>
  </si>
  <si>
    <t>4007</t>
  </si>
  <si>
    <t>4101</t>
  </si>
  <si>
    <t>4105</t>
  </si>
  <si>
    <t>4112</t>
  </si>
  <si>
    <t>4113</t>
  </si>
  <si>
    <t>4115</t>
  </si>
  <si>
    <t>4116</t>
  </si>
  <si>
    <t>4117</t>
  </si>
  <si>
    <t>4118</t>
  </si>
  <si>
    <t>4121</t>
  </si>
  <si>
    <t>4129</t>
  </si>
  <si>
    <t>4130</t>
  </si>
  <si>
    <t>4132</t>
  </si>
  <si>
    <t>4133</t>
  </si>
  <si>
    <t>4246</t>
  </si>
  <si>
    <t>4247</t>
  </si>
  <si>
    <t>4248</t>
  </si>
  <si>
    <t>4249</t>
  </si>
  <si>
    <t>4256</t>
  </si>
  <si>
    <t>4257</t>
  </si>
  <si>
    <t>4258</t>
  </si>
  <si>
    <t>4259</t>
  </si>
  <si>
    <t>4262</t>
  </si>
  <si>
    <t>4264</t>
  </si>
  <si>
    <t>4265</t>
  </si>
  <si>
    <t>4267</t>
  </si>
  <si>
    <t>4211  Водило (Як-42, Ту-154)</t>
  </si>
  <si>
    <t>В С Е Г О :</t>
  </si>
  <si>
    <t>не должно быть в 1С7</t>
  </si>
  <si>
    <t>2024 выбывает</t>
  </si>
  <si>
    <t>выбывает в 2024</t>
  </si>
  <si>
    <t>выбытие или вопрос по тарифу</t>
  </si>
  <si>
    <t>Руб./место/час</t>
  </si>
  <si>
    <t>динамика 2024 к  2023</t>
  </si>
  <si>
    <t>в резерве</t>
  </si>
  <si>
    <t>не востребована</t>
  </si>
  <si>
    <t>- без взвешивания, оформления и сортировки багажа</t>
  </si>
  <si>
    <t>______________А.Ю. Качура</t>
  </si>
  <si>
    <t>"___"________________2023 г.</t>
  </si>
  <si>
    <t>в международном аэропорту г.Ханты-Мансийска АО "Юграавиа"</t>
  </si>
  <si>
    <t>Ставка сбора устанавливается  за 1 сутки стоянки в размере 10 % от сбора за взлет-посадку</t>
  </si>
  <si>
    <t>5% от сбора за взлет-посадку</t>
  </si>
  <si>
    <t>Ставка НДС, %    
 (в соответствии с действующим законодательством РФ)</t>
  </si>
  <si>
    <t>с 01.01.2024г.</t>
  </si>
  <si>
    <t>Тарифы за наземное обслуживание воздушного судна</t>
  </si>
  <si>
    <t>Тарифы за наземное обслуживание ВС по формам регламента***</t>
  </si>
  <si>
    <t>Тарифы за отдельные (дополнительные) услуги по наземному обслуживанию  ВС***</t>
  </si>
  <si>
    <r>
      <t>руб/м</t>
    </r>
    <r>
      <rPr>
        <vertAlign val="superscript"/>
        <sz val="12"/>
        <rFont val="Times New Roman"/>
        <family val="1"/>
        <charset val="204"/>
      </rPr>
      <t>3</t>
    </r>
  </si>
  <si>
    <t>от 16,80 до 37,8</t>
  </si>
  <si>
    <t>115 аналог</t>
  </si>
  <si>
    <t xml:space="preserve">Shopf </t>
  </si>
  <si>
    <t>нельзя</t>
  </si>
  <si>
    <t>Л-410, ИЛ-114, ATR-42/72</t>
  </si>
  <si>
    <t>Ан-24, Ан-26</t>
  </si>
  <si>
    <t>Як-42</t>
  </si>
  <si>
    <t>Одноступенчатая обработка ВС от снега и льда ПОЖ Superior 2045</t>
  </si>
  <si>
    <t>Вода+ПОЖ Superior 2045</t>
  </si>
  <si>
    <t>ПОЖ тип1+ПОЖ тип4 Superior 2045</t>
  </si>
  <si>
    <t>Superior 2045</t>
  </si>
  <si>
    <t>Як-40, Ан-24, Ан-26</t>
  </si>
  <si>
    <t>буксировка ВС с использованием Sсhopf F-160</t>
  </si>
  <si>
    <t>буксировка ВС с использованием Белаз 74211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</si>
  <si>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</si>
  <si>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</si>
  <si>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</si>
  <si>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</si>
  <si>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</si>
  <si>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</si>
  <si>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</si>
  <si>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</si>
  <si>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</si>
  <si>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</si>
  <si>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</si>
  <si>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</si>
  <si>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</si>
  <si>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</si>
  <si>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</si>
  <si>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</si>
  <si>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4.10</t>
  </si>
  <si>
    <t>4.10.1</t>
  </si>
  <si>
    <t>4.10.2</t>
  </si>
  <si>
    <t>4.10.3</t>
  </si>
  <si>
    <t>4.11</t>
  </si>
  <si>
    <t>4.11.1</t>
  </si>
  <si>
    <t>4.11.2</t>
  </si>
  <si>
    <t>4.11.3</t>
  </si>
  <si>
    <t>4.12.3</t>
  </si>
  <si>
    <t>4.12.5</t>
  </si>
  <si>
    <t>4.13.3</t>
  </si>
  <si>
    <t>4.13.5</t>
  </si>
  <si>
    <t>4.14.3</t>
  </si>
  <si>
    <t>4.15.4</t>
  </si>
  <si>
    <t>4.16.6</t>
  </si>
  <si>
    <t>4.16.7</t>
  </si>
  <si>
    <t>4.18.7</t>
  </si>
  <si>
    <t>4.18.8</t>
  </si>
  <si>
    <t>4.18.9</t>
  </si>
  <si>
    <t>4.18.10</t>
  </si>
  <si>
    <t>4.18.11</t>
  </si>
  <si>
    <t>4.18.12</t>
  </si>
  <si>
    <t>4.18.13</t>
  </si>
  <si>
    <t>4.18.14</t>
  </si>
  <si>
    <t>4.18.15</t>
  </si>
  <si>
    <t>4.18.16</t>
  </si>
  <si>
    <t>4.19.2</t>
  </si>
  <si>
    <t>4.19.3</t>
  </si>
  <si>
    <t>4.19.5</t>
  </si>
  <si>
    <t>4.19.6</t>
  </si>
  <si>
    <t>4.19.7</t>
  </si>
  <si>
    <t>4.19.8</t>
  </si>
  <si>
    <t>4.19.10</t>
  </si>
  <si>
    <t>4.19.11</t>
  </si>
  <si>
    <t>4.19.13</t>
  </si>
  <si>
    <t>4.19.14</t>
  </si>
  <si>
    <t>4.19.15</t>
  </si>
  <si>
    <t>4.19.16</t>
  </si>
  <si>
    <t>4.25.4</t>
  </si>
  <si>
    <t>4.25.5</t>
  </si>
  <si>
    <t>4.25.6</t>
  </si>
  <si>
    <t>4.25.7</t>
  </si>
  <si>
    <t>4.25.8</t>
  </si>
  <si>
    <t>4.25.9</t>
  </si>
  <si>
    <t>4.25.10</t>
  </si>
  <si>
    <t>4.25.11</t>
  </si>
  <si>
    <t>4.25.12</t>
  </si>
  <si>
    <t>4.26.13</t>
  </si>
  <si>
    <t>4.26.14</t>
  </si>
  <si>
    <t>4.26.15</t>
  </si>
  <si>
    <t>4.31.2</t>
  </si>
  <si>
    <t>4.30.4</t>
  </si>
  <si>
    <t>4.30.5</t>
  </si>
  <si>
    <t>4.30.6</t>
  </si>
  <si>
    <t>4.32.2</t>
  </si>
  <si>
    <t>4.32.5</t>
  </si>
  <si>
    <t>4.32.6</t>
  </si>
  <si>
    <t>4.32.7</t>
  </si>
  <si>
    <t>4.32.8</t>
  </si>
  <si>
    <t>4.32.9</t>
  </si>
  <si>
    <t>4.32.10</t>
  </si>
  <si>
    <t>4.32.11</t>
  </si>
  <si>
    <t>4.32.12</t>
  </si>
  <si>
    <t>4.32.14</t>
  </si>
  <si>
    <t>4.32.15</t>
  </si>
  <si>
    <t>4.32.16</t>
  </si>
  <si>
    <t>4.32.18</t>
  </si>
  <si>
    <t>4.32.20</t>
  </si>
  <si>
    <t>4.32.21</t>
  </si>
  <si>
    <t>4.32.22</t>
  </si>
  <si>
    <t>4.33.2</t>
  </si>
  <si>
    <t>4.33.3</t>
  </si>
  <si>
    <t>4.33.5</t>
  </si>
  <si>
    <t>4.33.6</t>
  </si>
  <si>
    <t>4.33.7</t>
  </si>
  <si>
    <t>4.33.8</t>
  </si>
  <si>
    <t>4.33.9</t>
  </si>
  <si>
    <t>4.33.11</t>
  </si>
  <si>
    <t>4.33.12</t>
  </si>
  <si>
    <t>4.33.13</t>
  </si>
  <si>
    <t>4.33.14</t>
  </si>
  <si>
    <t>4.33.15</t>
  </si>
  <si>
    <t>4.33.16</t>
  </si>
  <si>
    <t>4.33.17</t>
  </si>
  <si>
    <t>4.33.18</t>
  </si>
  <si>
    <t>4.33.19</t>
  </si>
  <si>
    <t>4.33.20</t>
  </si>
  <si>
    <t>4.33.21</t>
  </si>
  <si>
    <t>4.33.22</t>
  </si>
  <si>
    <t>4.34.23</t>
  </si>
  <si>
    <t>4.36.3</t>
  </si>
  <si>
    <t>4.36.4</t>
  </si>
  <si>
    <t>4.36.5</t>
  </si>
  <si>
    <t>4.36.6</t>
  </si>
  <si>
    <t>4.36.7</t>
  </si>
  <si>
    <t>4.36.8</t>
  </si>
  <si>
    <t>4.36.9</t>
  </si>
  <si>
    <t>4.36.10</t>
  </si>
  <si>
    <t>4.36.11</t>
  </si>
  <si>
    <t>4.36.12</t>
  </si>
  <si>
    <t>4.36.13</t>
  </si>
  <si>
    <t>4.36.14</t>
  </si>
  <si>
    <t>4.36.15</t>
  </si>
  <si>
    <t>4.36.16</t>
  </si>
  <si>
    <t>4.36.17</t>
  </si>
  <si>
    <t>4.36.18</t>
  </si>
  <si>
    <t>4.36.19</t>
  </si>
  <si>
    <t>4.36.20</t>
  </si>
  <si>
    <t>4.36.21</t>
  </si>
  <si>
    <t>4.36.22</t>
  </si>
  <si>
    <t>4.37</t>
  </si>
  <si>
    <t>4.37.1</t>
  </si>
  <si>
    <t>4.37.2</t>
  </si>
  <si>
    <t>4.37.4</t>
  </si>
  <si>
    <t>4.37.5</t>
  </si>
  <si>
    <t>4.37.6</t>
  </si>
  <si>
    <t>4.37.7</t>
  </si>
  <si>
    <t>4.37.8</t>
  </si>
  <si>
    <t>4.37.9</t>
  </si>
  <si>
    <t>4.37.10</t>
  </si>
  <si>
    <t>4.37.11</t>
  </si>
  <si>
    <t>4.37.12</t>
  </si>
  <si>
    <t>4.37.13</t>
  </si>
  <si>
    <t>4.37.14</t>
  </si>
  <si>
    <t>4.37.15</t>
  </si>
  <si>
    <t>4.37.16</t>
  </si>
  <si>
    <t>4.37.17</t>
  </si>
  <si>
    <t>4.37.18</t>
  </si>
  <si>
    <t>4.37.19</t>
  </si>
  <si>
    <t>4.37.20</t>
  </si>
  <si>
    <t>4.37.21</t>
  </si>
  <si>
    <t>4.37.22</t>
  </si>
  <si>
    <t>4.38</t>
  </si>
  <si>
    <t>4.38.1</t>
  </si>
  <si>
    <t>4.38.2</t>
  </si>
  <si>
    <t>4.38.3</t>
  </si>
  <si>
    <t>4.38.5</t>
  </si>
  <si>
    <t>4.38.6</t>
  </si>
  <si>
    <t>4.38.7</t>
  </si>
  <si>
    <t>4.38.8</t>
  </si>
  <si>
    <t>4.38.9</t>
  </si>
  <si>
    <t>4.38.10</t>
  </si>
  <si>
    <t>4.38.11</t>
  </si>
  <si>
    <t>4.38.12</t>
  </si>
  <si>
    <t>4.38.13</t>
  </si>
  <si>
    <t>4.38.14</t>
  </si>
  <si>
    <t>4.38.15</t>
  </si>
  <si>
    <t>4.38.16</t>
  </si>
  <si>
    <t>4.38.17</t>
  </si>
  <si>
    <t>4.38.18</t>
  </si>
  <si>
    <t>4.38.19</t>
  </si>
  <si>
    <t>4.38.20</t>
  </si>
  <si>
    <t>4.38.21</t>
  </si>
  <si>
    <t>4.38.22</t>
  </si>
  <si>
    <t>7.3</t>
  </si>
  <si>
    <t>7.3.1</t>
  </si>
  <si>
    <t>7.3.2</t>
  </si>
  <si>
    <t>7.8.1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</si>
  <si>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</si>
  <si>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</si>
  <si>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</si>
  <si>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</si>
  <si>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</si>
  <si>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</si>
  <si>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</si>
  <si>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</si>
  <si>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7.8.10</t>
  </si>
  <si>
    <t>7.8.11</t>
  </si>
  <si>
    <t>7.8.12</t>
  </si>
  <si>
    <t>7.8.13</t>
  </si>
  <si>
    <t>7.9.1</t>
  </si>
  <si>
    <t>7.9.2</t>
  </si>
  <si>
    <t>7.10.1</t>
  </si>
  <si>
    <t>7.10.2</t>
  </si>
  <si>
    <t>7.10.3</t>
  </si>
  <si>
    <t>7.10.4</t>
  </si>
  <si>
    <t>7.10.5</t>
  </si>
  <si>
    <t>7.10.6</t>
  </si>
  <si>
    <t>7.10.7</t>
  </si>
  <si>
    <t>7.10.8</t>
  </si>
  <si>
    <t>7.10.9</t>
  </si>
  <si>
    <t>7.10.10</t>
  </si>
  <si>
    <t>7.10.11</t>
  </si>
  <si>
    <t>без НДС</t>
  </si>
  <si>
    <t>3.2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</si>
  <si>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</si>
  <si>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</si>
  <si>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</si>
  <si>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</si>
  <si>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</si>
  <si>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</si>
  <si>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</si>
  <si>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</si>
  <si>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>"Octaflo Lyod"</t>
  </si>
  <si>
    <t>"MaxFlight AVIA"</t>
  </si>
  <si>
    <t>Sсhopf F-160</t>
  </si>
  <si>
    <t>Белаз 74211</t>
  </si>
  <si>
    <t>4.4.1</t>
  </si>
  <si>
    <t>4.4.2</t>
  </si>
  <si>
    <t>4.6.1</t>
  </si>
  <si>
    <t>4.6.2</t>
  </si>
  <si>
    <t>4.6.3</t>
  </si>
  <si>
    <t>4.6.4</t>
  </si>
  <si>
    <t>А-319, А-320, А-321, В-737-500, В-737-300, В-737-400, В-737-800, RRJ-95/100</t>
  </si>
  <si>
    <t>А-319, А-320, А-321, В-737-500, В-737-300, В-737-400, RRJ-95/100, CRJ-100/200, Ан-24, Ан-26</t>
  </si>
  <si>
    <t>В-737-500, В-737-300, В-737-400, В-737-800, CRJ-100/200</t>
  </si>
  <si>
    <t>А-319, А-320, В-737-500, В-737-300, В-737-400, В-737-800</t>
  </si>
  <si>
    <t>Ford SLV-500</t>
  </si>
  <si>
    <t>Ford SPW-500</t>
  </si>
  <si>
    <t>4.17.6</t>
  </si>
  <si>
    <t>4.17.7</t>
  </si>
  <si>
    <t>А-321, В-737-500, В-737-300, В-737-400, В-737-800</t>
  </si>
  <si>
    <t>В-757, Ту-154</t>
  </si>
  <si>
    <t xml:space="preserve">Ил-114, RRJ-100, SAAB-2000, Як-40  </t>
  </si>
  <si>
    <t>А-321, В-757, Ту-204</t>
  </si>
  <si>
    <t>ERJ-170/175, Як-42</t>
  </si>
  <si>
    <t>4.30.7</t>
  </si>
  <si>
    <t>RRJ-100</t>
  </si>
  <si>
    <t>SAAB-2000</t>
  </si>
  <si>
    <t>Ту-154</t>
  </si>
  <si>
    <t>4.32.23</t>
  </si>
  <si>
    <t>4.32.24</t>
  </si>
  <si>
    <t>4.32.25</t>
  </si>
  <si>
    <t>4.32.26</t>
  </si>
  <si>
    <t>4.32.27</t>
  </si>
  <si>
    <t>4.32.28</t>
  </si>
  <si>
    <t>4.32.29</t>
  </si>
  <si>
    <t>4.33.23</t>
  </si>
  <si>
    <t>4.33.24</t>
  </si>
  <si>
    <t>4.33.25</t>
  </si>
  <si>
    <t>4.33.26</t>
  </si>
  <si>
    <t>4.33.27</t>
  </si>
  <si>
    <t>4.33.28</t>
  </si>
  <si>
    <t>4.33.29</t>
  </si>
  <si>
    <t>4.34.24</t>
  </si>
  <si>
    <t>4.34.25</t>
  </si>
  <si>
    <t>4.34.26</t>
  </si>
  <si>
    <t>4.34.27</t>
  </si>
  <si>
    <t>4.34.28</t>
  </si>
  <si>
    <t>4.34.29</t>
  </si>
  <si>
    <t>4.34.30</t>
  </si>
  <si>
    <t>4.35.23</t>
  </si>
  <si>
    <t>4.35.24</t>
  </si>
  <si>
    <t>4.35.25</t>
  </si>
  <si>
    <t>4.35.26</t>
  </si>
  <si>
    <t>4.35.27</t>
  </si>
  <si>
    <t>4.35.28</t>
  </si>
  <si>
    <t>4.35.29</t>
  </si>
  <si>
    <t>4.36.23</t>
  </si>
  <si>
    <t>4.36.24</t>
  </si>
  <si>
    <t>4.36.25</t>
  </si>
  <si>
    <t>4.36.26</t>
  </si>
  <si>
    <t>4.36.27</t>
  </si>
  <si>
    <t>4.36.28</t>
  </si>
  <si>
    <t>4.36.29</t>
  </si>
  <si>
    <t>4.37.23</t>
  </si>
  <si>
    <t>4.37.24</t>
  </si>
  <si>
    <t>4.37.25</t>
  </si>
  <si>
    <t>4.37.26</t>
  </si>
  <si>
    <t>4.37.27</t>
  </si>
  <si>
    <t>4.37.28</t>
  </si>
  <si>
    <t>4.37.29</t>
  </si>
  <si>
    <t>4.38.23</t>
  </si>
  <si>
    <t>4.38.24</t>
  </si>
  <si>
    <t>4.38.25</t>
  </si>
  <si>
    <t>4.38.26</t>
  </si>
  <si>
    <t>4.38.27</t>
  </si>
  <si>
    <t>4.38.28</t>
  </si>
  <si>
    <t>4.38.29</t>
  </si>
  <si>
    <t>5.2.3</t>
  </si>
  <si>
    <t>АПА-5</t>
  </si>
  <si>
    <t>В-737/В-757/А-319/А-320/А-321</t>
  </si>
  <si>
    <t>Ми-8</t>
  </si>
  <si>
    <t>АТR-42, АТR-72, CRJ-100/200</t>
  </si>
  <si>
    <t>АТR-72, В-737-800, ЕRJ-170/175</t>
  </si>
  <si>
    <t>А-320, А-319, А-320, А-321, АТR-72</t>
  </si>
  <si>
    <t>АТR-72, CRJ-100/200</t>
  </si>
  <si>
    <t>АТR-72, CRJ-100/200, Як-40</t>
  </si>
  <si>
    <t>Ан-148, АТR-72</t>
  </si>
  <si>
    <t>АТR-42, АТR-72, В-757, CRJ-100/200</t>
  </si>
  <si>
    <t>Ан-24, Ан-26, Ан-148, CRJ-100/200, GULFST. 4(5), АТR-42, АТR-72, Ту-134</t>
  </si>
  <si>
    <t>Ан-24, Ан-26, Ан-148, АТR-42, АТR-72, CRJ-100/200, GULFST. 4(5), Ил-114, RRJ-100, SAAB-2000, Як-40</t>
  </si>
  <si>
    <t>Ан-24, Ан-26, Ан-148, АТR-42, АТR-72, CRJ-100/200, GULFST. 4(5), Ил-114</t>
  </si>
  <si>
    <t>Ан-74</t>
  </si>
  <si>
    <t>Falcon-7x</t>
  </si>
  <si>
    <t>Clex</t>
  </si>
  <si>
    <t>CL-60</t>
  </si>
  <si>
    <t>GULFST 550</t>
  </si>
  <si>
    <t>4.38.30</t>
  </si>
  <si>
    <t>4.38.31</t>
  </si>
  <si>
    <t>4.38.32</t>
  </si>
  <si>
    <t>4.38.33</t>
  </si>
  <si>
    <t>3.2.1.15</t>
  </si>
  <si>
    <t>3.2.1.16</t>
  </si>
  <si>
    <t>3.2.1.17</t>
  </si>
  <si>
    <t>3.2.1.18</t>
  </si>
  <si>
    <t>4.32.30</t>
  </si>
  <si>
    <t>4.32.31</t>
  </si>
  <si>
    <t>4.32.32</t>
  </si>
  <si>
    <t>4.32.33</t>
  </si>
  <si>
    <t>4.33.30</t>
  </si>
  <si>
    <t>4.33.31</t>
  </si>
  <si>
    <t>4.33.32</t>
  </si>
  <si>
    <t>4.33.33</t>
  </si>
  <si>
    <t>4.34.31</t>
  </si>
  <si>
    <t>4.34.32</t>
  </si>
  <si>
    <t>4.34.33</t>
  </si>
  <si>
    <t>4.34.34</t>
  </si>
  <si>
    <t>4.35.30</t>
  </si>
  <si>
    <t>4.35.31</t>
  </si>
  <si>
    <t>4.35.32</t>
  </si>
  <si>
    <t>4.35.33</t>
  </si>
  <si>
    <t>4.36.30</t>
  </si>
  <si>
    <t>4.36.31</t>
  </si>
  <si>
    <t>4.36.32</t>
  </si>
  <si>
    <t>4.36.33</t>
  </si>
  <si>
    <t>4.37.30</t>
  </si>
  <si>
    <t>4.37.31</t>
  </si>
  <si>
    <t>4.37.32</t>
  </si>
  <si>
    <t>4.37.33</t>
  </si>
  <si>
    <t>А-319, А-320, А-321, В-737-500, В-737-300, В-737-400, В-737-800</t>
  </si>
  <si>
    <t>И.о. генерального директора</t>
  </si>
  <si>
    <t>______________В.В. Качура</t>
  </si>
  <si>
    <t>буксировка ВС с использованием АПА-5</t>
  </si>
  <si>
    <t>3.2.1.14</t>
  </si>
  <si>
    <t>3.2.1.19</t>
  </si>
  <si>
    <t>3.2.1.20</t>
  </si>
  <si>
    <t>АН-12</t>
  </si>
  <si>
    <t>GULFST 4(5)</t>
  </si>
  <si>
    <t>3.2.1.21</t>
  </si>
  <si>
    <t>3.2.1.22</t>
  </si>
  <si>
    <t>3.2.1.23</t>
  </si>
  <si>
    <t>RRJ95/100</t>
  </si>
  <si>
    <t>стоимость норма час</t>
  </si>
  <si>
    <t>проверка стоимости в тарифе и в 1С7 - допустимо не более 2знаков после запятой</t>
  </si>
  <si>
    <t xml:space="preserve"> 5.14</t>
  </si>
  <si>
    <t xml:space="preserve"> 5.15</t>
  </si>
  <si>
    <t>Подогрев ВС</t>
  </si>
  <si>
    <t>5.14.1</t>
  </si>
  <si>
    <t>УМП-350</t>
  </si>
  <si>
    <t>Подача электоэнергии</t>
  </si>
  <si>
    <t>5.15.1</t>
  </si>
  <si>
    <t>Встреча + Атр.+ Вылет</t>
  </si>
  <si>
    <t>ЯК-42 (первый вылет)</t>
  </si>
  <si>
    <t>"___"________________2024 г.</t>
  </si>
  <si>
    <t>АН-2/ МИ-8/ МИ-2/ В-300/ Cessna GC 208B</t>
  </si>
  <si>
    <t>изменили с 01.04.2024</t>
  </si>
  <si>
    <t>Ил-114, RRJ-100, SAAB-2000, Як-40</t>
  </si>
  <si>
    <t>с 01.01.2024г. (с изменениями с 21.04.2024)</t>
  </si>
  <si>
    <t>______________А.В. Хоменко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</si>
</sst>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_р_._-;\-* #,##0.00_р_._-;_-* &quot;-&quot;??_р_._-;_-@_-"/>
    <numFmt numFmtId="165" formatCode="0.0"/>
    <numFmt numFmtId="166" formatCode="#,##0.00_ ;[Red]\-#,##0.00\ "/>
    <numFmt numFmtId="167" formatCode="0.00_ ;[Red]\-0.00\ "/>
    <numFmt numFmtId="168" formatCode="#,##0.0000"/>
    <numFmt numFmtId="169" formatCode="0&quot; мин&quot;"/>
    <numFmt numFmtId="170" formatCode="0.000"/>
    <numFmt numFmtId="171" formatCode="_-* #,##0_р_._-;\-* #,##0_р_._-;_-* &quot;-&quot;??_р_._-;_-@_-"/>
    <numFmt numFmtId="172" formatCode="#,##0.00000"/>
    <numFmt numFmtId="173" formatCode="0.00000"/>
  </numFmts>
  <fonts count="5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b/>
      <i/>
      <sz val="10"/>
      <name val="Arial"/>
      <family val="2"/>
      <charset val="204"/>
    </font>
    <font>
      <i/>
      <sz val="8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i/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0" fillId="0" borderId="0"/>
    <xf numFmtId="164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0" fontId="17" fillId="0" borderId="0" xfId="0" applyFont="1"/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wrapText="1"/>
    </xf>
    <xf numFmtId="0" fontId="17" fillId="0" borderId="22" xfId="0" applyFont="1" applyBorder="1" applyAlignment="1">
      <alignment horizontal="centerContinuous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165" fontId="17" fillId="0" borderId="29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2" fontId="17" fillId="0" borderId="29" xfId="0" applyNumberFormat="1" applyFont="1" applyBorder="1" applyAlignment="1">
      <alignment horizontal="right" vertical="center"/>
    </xf>
    <xf numFmtId="2" fontId="17" fillId="0" borderId="30" xfId="0" applyNumberFormat="1" applyFont="1" applyBorder="1" applyAlignment="1">
      <alignment horizontal="right" vertical="center"/>
    </xf>
    <xf numFmtId="166" fontId="17" fillId="0" borderId="30" xfId="0" applyNumberFormat="1" applyFont="1" applyBorder="1" applyAlignment="1">
      <alignment horizontal="right" vertical="center"/>
    </xf>
    <xf numFmtId="167" fontId="17" fillId="0" borderId="30" xfId="0" applyNumberFormat="1" applyFont="1" applyBorder="1" applyAlignment="1">
      <alignment horizontal="right" vertical="center"/>
    </xf>
    <xf numFmtId="4" fontId="17" fillId="0" borderId="31" xfId="0" applyNumberFormat="1" applyFont="1" applyBorder="1" applyAlignment="1">
      <alignment horizontal="right" vertical="center"/>
    </xf>
    <xf numFmtId="4" fontId="17" fillId="0" borderId="30" xfId="0" applyNumberFormat="1" applyFont="1" applyBorder="1" applyAlignment="1">
      <alignment horizontal="right" vertical="center"/>
    </xf>
    <xf numFmtId="4" fontId="17" fillId="0" borderId="29" xfId="0" applyNumberFormat="1" applyFont="1" applyBorder="1" applyAlignment="1">
      <alignment horizontal="right" vertical="center"/>
    </xf>
    <xf numFmtId="165" fontId="16" fillId="0" borderId="32" xfId="0" applyNumberFormat="1" applyFont="1" applyBorder="1"/>
    <xf numFmtId="165" fontId="17" fillId="0" borderId="0" xfId="0" applyNumberFormat="1" applyFont="1" applyAlignment="1">
      <alignment wrapText="1"/>
    </xf>
    <xf numFmtId="0" fontId="17" fillId="0" borderId="28" xfId="0" applyFont="1" applyBorder="1" applyAlignment="1">
      <alignment vertical="center"/>
    </xf>
    <xf numFmtId="4" fontId="17" fillId="0" borderId="0" xfId="0" applyNumberFormat="1" applyFont="1"/>
    <xf numFmtId="168" fontId="17" fillId="0" borderId="30" xfId="0" applyNumberFormat="1" applyFont="1" applyBorder="1" applyAlignment="1">
      <alignment horizontal="right" vertical="center"/>
    </xf>
    <xf numFmtId="9" fontId="17" fillId="0" borderId="30" xfId="5" applyFont="1" applyFill="1" applyBorder="1" applyAlignment="1">
      <alignment horizontal="right" vertical="center"/>
    </xf>
    <xf numFmtId="165" fontId="0" fillId="0" borderId="0" xfId="0" applyNumberFormat="1"/>
    <xf numFmtId="169" fontId="17" fillId="0" borderId="29" xfId="0" applyNumberFormat="1" applyFont="1" applyBorder="1" applyAlignment="1">
      <alignment horizontal="right" vertical="center"/>
    </xf>
    <xf numFmtId="170" fontId="17" fillId="0" borderId="30" xfId="0" applyNumberFormat="1" applyFont="1" applyBorder="1" applyAlignment="1">
      <alignment horizontal="right" vertical="center"/>
    </xf>
    <xf numFmtId="165" fontId="17" fillId="0" borderId="3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0" borderId="0" xfId="6" applyFont="1" applyAlignment="1">
      <alignment horizontal="right"/>
    </xf>
    <xf numFmtId="0" fontId="21" fillId="0" borderId="0" xfId="0" applyFont="1"/>
    <xf numFmtId="0" fontId="13" fillId="0" borderId="0" xfId="0" applyFont="1"/>
    <xf numFmtId="0" fontId="22" fillId="0" borderId="0" xfId="6" applyFont="1"/>
    <xf numFmtId="0" fontId="20" fillId="0" borderId="0" xfId="6" applyFont="1"/>
    <xf numFmtId="0" fontId="21" fillId="0" borderId="0" xfId="0" applyFont="1" applyAlignment="1">
      <alignment horizontal="right"/>
    </xf>
    <xf numFmtId="0" fontId="20" fillId="0" borderId="0" xfId="6" applyFont="1" applyAlignment="1">
      <alignment horizontal="centerContinuous"/>
    </xf>
    <xf numFmtId="3" fontId="0" fillId="0" borderId="0" xfId="0" applyNumberFormat="1"/>
    <xf numFmtId="0" fontId="23" fillId="0" borderId="0" xfId="0" applyFont="1"/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24" xfId="0" applyBorder="1"/>
    <xf numFmtId="2" fontId="0" fillId="0" borderId="24" xfId="0" applyNumberFormat="1" applyBorder="1"/>
    <xf numFmtId="3" fontId="0" fillId="0" borderId="24" xfId="0" applyNumberFormat="1" applyBorder="1"/>
    <xf numFmtId="1" fontId="0" fillId="0" borderId="24" xfId="0" applyNumberFormat="1" applyBorder="1"/>
    <xf numFmtId="171" fontId="0" fillId="0" borderId="24" xfId="4" applyNumberFormat="1" applyFont="1" applyBorder="1" applyAlignment="1">
      <alignment horizontal="center"/>
    </xf>
    <xf numFmtId="2" fontId="0" fillId="0" borderId="24" xfId="0" applyNumberFormat="1" applyBorder="1" applyAlignment="1">
      <alignment horizontal="right"/>
    </xf>
    <xf numFmtId="4" fontId="25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165" fontId="27" fillId="0" borderId="0" xfId="0" applyNumberFormat="1" applyFont="1"/>
    <xf numFmtId="171" fontId="0" fillId="0" borderId="24" xfId="4" applyNumberFormat="1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8" fillId="0" borderId="0" xfId="6" applyFont="1" applyAlignment="1">
      <alignment horizontal="left" vertical="center" wrapText="1"/>
    </xf>
    <xf numFmtId="0" fontId="28" fillId="0" borderId="0" xfId="6" applyFont="1"/>
    <xf numFmtId="0" fontId="21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right"/>
    </xf>
    <xf numFmtId="0" fontId="19" fillId="0" borderId="0" xfId="6" applyAlignment="1">
      <alignment horizontal="left"/>
    </xf>
    <xf numFmtId="0" fontId="19" fillId="0" borderId="0" xfId="6"/>
    <xf numFmtId="0" fontId="19" fillId="0" borderId="0" xfId="6" applyAlignment="1">
      <alignment horizontal="left" vertical="center" wrapText="1"/>
    </xf>
    <xf numFmtId="171" fontId="0" fillId="0" borderId="0" xfId="0" applyNumberFormat="1"/>
    <xf numFmtId="0" fontId="27" fillId="0" borderId="24" xfId="0" applyFont="1" applyBorder="1"/>
    <xf numFmtId="0" fontId="0" fillId="3" borderId="24" xfId="0" applyFill="1" applyBorder="1"/>
    <xf numFmtId="49" fontId="15" fillId="0" borderId="43" xfId="0" applyNumberFormat="1" applyFont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vertical="center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left" vertical="center"/>
    </xf>
    <xf numFmtId="0" fontId="15" fillId="0" borderId="3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6" xfId="0" applyFont="1" applyBorder="1" applyAlignment="1">
      <alignment horizontal="left" vertical="center"/>
    </xf>
    <xf numFmtId="49" fontId="15" fillId="0" borderId="41" xfId="0" applyNumberFormat="1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1" xfId="0" applyFont="1" applyBorder="1" applyAlignment="1">
      <alignment horizontal="left" vertical="center"/>
    </xf>
    <xf numFmtId="171" fontId="13" fillId="0" borderId="24" xfId="4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72" fontId="17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65" fontId="33" fillId="0" borderId="0" xfId="0" applyNumberFormat="1" applyFont="1"/>
    <xf numFmtId="0" fontId="12" fillId="0" borderId="0" xfId="0" applyFont="1"/>
    <xf numFmtId="0" fontId="9" fillId="0" borderId="0" xfId="0" applyFont="1" applyAlignment="1">
      <alignment horizontal="centerContinuous"/>
    </xf>
    <xf numFmtId="0" fontId="34" fillId="0" borderId="0" xfId="0" applyFont="1"/>
    <xf numFmtId="0" fontId="35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6" fillId="0" borderId="0" xfId="0" applyFont="1"/>
    <xf numFmtId="0" fontId="37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7" fillId="0" borderId="47" xfId="0" applyFont="1" applyBorder="1" applyAlignment="1">
      <alignment vertical="center"/>
    </xf>
    <xf numFmtId="1" fontId="34" fillId="0" borderId="48" xfId="0" applyNumberFormat="1" applyFont="1" applyBorder="1" applyAlignment="1">
      <alignment horizontal="right" vertical="center"/>
    </xf>
    <xf numFmtId="0" fontId="37" fillId="0" borderId="48" xfId="0" applyFont="1" applyBorder="1" applyAlignment="1">
      <alignment horizontal="right" vertical="center"/>
    </xf>
    <xf numFmtId="4" fontId="34" fillId="0" borderId="48" xfId="0" applyNumberFormat="1" applyFont="1" applyBorder="1" applyAlignment="1">
      <alignment horizontal="right" vertical="center"/>
    </xf>
    <xf numFmtId="4" fontId="34" fillId="0" borderId="49" xfId="0" applyNumberFormat="1" applyFont="1" applyBorder="1" applyAlignment="1">
      <alignment horizontal="right" vertical="center"/>
    </xf>
    <xf numFmtId="4" fontId="34" fillId="0" borderId="0" xfId="0" applyNumberFormat="1" applyFont="1"/>
    <xf numFmtId="0" fontId="37" fillId="0" borderId="28" xfId="0" applyFont="1" applyBorder="1" applyAlignment="1">
      <alignment vertical="center"/>
    </xf>
    <xf numFmtId="1" fontId="34" fillId="0" borderId="29" xfId="0" applyNumberFormat="1" applyFont="1" applyBorder="1" applyAlignment="1">
      <alignment horizontal="right" vertical="center"/>
    </xf>
    <xf numFmtId="0" fontId="37" fillId="0" borderId="29" xfId="0" applyFont="1" applyBorder="1" applyAlignment="1">
      <alignment horizontal="right" vertical="center"/>
    </xf>
    <xf numFmtId="4" fontId="34" fillId="0" borderId="29" xfId="0" applyNumberFormat="1" applyFont="1" applyBorder="1" applyAlignment="1">
      <alignment horizontal="right" vertical="center"/>
    </xf>
    <xf numFmtId="4" fontId="34" fillId="0" borderId="31" xfId="0" applyNumberFormat="1" applyFont="1" applyBorder="1" applyAlignment="1">
      <alignment horizontal="right" vertical="center"/>
    </xf>
    <xf numFmtId="0" fontId="37" fillId="0" borderId="0" xfId="0" applyFont="1"/>
    <xf numFmtId="0" fontId="38" fillId="0" borderId="28" xfId="0" applyFont="1" applyBorder="1" applyAlignment="1">
      <alignment vertical="center"/>
    </xf>
    <xf numFmtId="1" fontId="39" fillId="0" borderId="29" xfId="0" applyNumberFormat="1" applyFont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4" fontId="39" fillId="0" borderId="29" xfId="0" applyNumberFormat="1" applyFont="1" applyBorder="1" applyAlignment="1">
      <alignment horizontal="right" vertical="center"/>
    </xf>
    <xf numFmtId="4" fontId="39" fillId="0" borderId="31" xfId="0" applyNumberFormat="1" applyFont="1" applyBorder="1" applyAlignment="1">
      <alignment horizontal="right" vertical="center"/>
    </xf>
    <xf numFmtId="1" fontId="34" fillId="0" borderId="3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vertical="center"/>
    </xf>
    <xf numFmtId="2" fontId="34" fillId="0" borderId="30" xfId="0" applyNumberFormat="1" applyFont="1" applyBorder="1" applyAlignment="1">
      <alignment horizontal="right" vertical="center"/>
    </xf>
    <xf numFmtId="169" fontId="37" fillId="0" borderId="30" xfId="0" applyNumberFormat="1" applyFont="1" applyBorder="1" applyAlignment="1">
      <alignment horizontal="right" vertical="center"/>
    </xf>
    <xf numFmtId="0" fontId="37" fillId="0" borderId="50" xfId="0" applyFont="1" applyBorder="1" applyAlignment="1">
      <alignment vertical="center"/>
    </xf>
    <xf numFmtId="1" fontId="34" fillId="0" borderId="51" xfId="0" applyNumberFormat="1" applyFont="1" applyBorder="1" applyAlignment="1">
      <alignment horizontal="right" vertical="center"/>
    </xf>
    <xf numFmtId="169" fontId="37" fillId="0" borderId="51" xfId="0" applyNumberFormat="1" applyFont="1" applyBorder="1" applyAlignment="1">
      <alignment horizontal="right" vertical="center"/>
    </xf>
    <xf numFmtId="2" fontId="34" fillId="0" borderId="51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4" fontId="34" fillId="0" borderId="17" xfId="0" applyNumberFormat="1" applyFont="1" applyBorder="1"/>
    <xf numFmtId="165" fontId="34" fillId="0" borderId="29" xfId="0" applyNumberFormat="1" applyFont="1" applyBorder="1" applyAlignment="1">
      <alignment horizontal="right" vertical="center"/>
    </xf>
    <xf numFmtId="2" fontId="39" fillId="0" borderId="29" xfId="0" applyNumberFormat="1" applyFont="1" applyBorder="1" applyAlignment="1">
      <alignment horizontal="right" vertical="center"/>
    </xf>
    <xf numFmtId="2" fontId="34" fillId="0" borderId="29" xfId="0" applyNumberFormat="1" applyFont="1" applyBorder="1" applyAlignment="1">
      <alignment horizontal="right" vertical="center"/>
    </xf>
    <xf numFmtId="165" fontId="39" fillId="0" borderId="29" xfId="0" applyNumberFormat="1" applyFont="1" applyBorder="1" applyAlignment="1">
      <alignment horizontal="right" vertical="center"/>
    </xf>
    <xf numFmtId="2" fontId="34" fillId="0" borderId="31" xfId="0" applyNumberFormat="1" applyFont="1" applyBorder="1" applyAlignment="1">
      <alignment horizontal="right" vertical="center"/>
    </xf>
    <xf numFmtId="1" fontId="34" fillId="0" borderId="32" xfId="0" applyNumberFormat="1" applyFont="1" applyBorder="1" applyAlignment="1">
      <alignment horizontal="right" vertical="center"/>
    </xf>
    <xf numFmtId="0" fontId="37" fillId="0" borderId="32" xfId="0" applyFont="1" applyBorder="1" applyAlignment="1">
      <alignment horizontal="right" vertical="center"/>
    </xf>
    <xf numFmtId="4" fontId="34" fillId="0" borderId="32" xfId="0" applyNumberFormat="1" applyFont="1" applyBorder="1" applyAlignment="1">
      <alignment horizontal="right" vertical="center"/>
    </xf>
    <xf numFmtId="0" fontId="35" fillId="0" borderId="12" xfId="0" applyFont="1" applyBorder="1"/>
    <xf numFmtId="0" fontId="36" fillId="0" borderId="10" xfId="0" applyFont="1" applyBorder="1"/>
    <xf numFmtId="0" fontId="35" fillId="0" borderId="10" xfId="0" applyFont="1" applyBorder="1"/>
    <xf numFmtId="4" fontId="34" fillId="0" borderId="8" xfId="0" applyNumberFormat="1" applyFont="1" applyBorder="1" applyAlignment="1">
      <alignment horizontal="right" vertical="center"/>
    </xf>
    <xf numFmtId="0" fontId="40" fillId="0" borderId="0" xfId="0" applyFont="1"/>
    <xf numFmtId="165" fontId="34" fillId="0" borderId="0" xfId="0" applyNumberFormat="1" applyFont="1"/>
    <xf numFmtId="0" fontId="9" fillId="4" borderId="0" xfId="0" applyFont="1" applyFill="1" applyAlignment="1">
      <alignment horizontal="centerContinuous"/>
    </xf>
    <xf numFmtId="0" fontId="35" fillId="4" borderId="0" xfId="0" applyFont="1" applyFill="1" applyAlignment="1">
      <alignment horizontal="centerContinuous" vertical="center"/>
    </xf>
    <xf numFmtId="0" fontId="36" fillId="4" borderId="0" xfId="0" applyFont="1" applyFill="1" applyAlignment="1">
      <alignment horizontal="centerContinuous" vertical="center"/>
    </xf>
    <xf numFmtId="0" fontId="37" fillId="4" borderId="1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vertical="center"/>
    </xf>
    <xf numFmtId="1" fontId="39" fillId="4" borderId="24" xfId="0" applyNumberFormat="1" applyFont="1" applyFill="1" applyBorder="1" applyAlignment="1">
      <alignment horizontal="right" vertical="center"/>
    </xf>
    <xf numFmtId="0" fontId="38" fillId="4" borderId="24" xfId="0" applyFont="1" applyFill="1" applyBorder="1" applyAlignment="1">
      <alignment horizontal="right" vertical="center"/>
    </xf>
    <xf numFmtId="4" fontId="39" fillId="4" borderId="24" xfId="0" applyNumberFormat="1" applyFont="1" applyFill="1" applyBorder="1" applyAlignment="1">
      <alignment horizontal="right" vertical="center"/>
    </xf>
    <xf numFmtId="2" fontId="39" fillId="4" borderId="24" xfId="0" applyNumberFormat="1" applyFont="1" applyFill="1" applyBorder="1" applyAlignment="1">
      <alignment horizontal="right" vertical="center"/>
    </xf>
    <xf numFmtId="165" fontId="39" fillId="4" borderId="24" xfId="0" applyNumberFormat="1" applyFont="1" applyFill="1" applyBorder="1" applyAlignment="1">
      <alignment horizontal="right" vertical="center"/>
    </xf>
    <xf numFmtId="0" fontId="37" fillId="4" borderId="0" xfId="0" applyFont="1" applyFill="1"/>
    <xf numFmtId="0" fontId="34" fillId="4" borderId="0" xfId="0" applyFont="1" applyFill="1"/>
    <xf numFmtId="4" fontId="34" fillId="4" borderId="0" xfId="0" applyNumberFormat="1" applyFont="1" applyFill="1"/>
    <xf numFmtId="0" fontId="37" fillId="4" borderId="0" xfId="0" applyFont="1" applyFill="1" applyAlignment="1">
      <alignment vertical="center"/>
    </xf>
    <xf numFmtId="1" fontId="34" fillId="4" borderId="0" xfId="0" applyNumberFormat="1" applyFont="1" applyFill="1" applyAlignment="1">
      <alignment horizontal="right" vertical="center"/>
    </xf>
    <xf numFmtId="0" fontId="37" fillId="4" borderId="0" xfId="0" applyFont="1" applyFill="1" applyAlignment="1">
      <alignment horizontal="right" vertical="center"/>
    </xf>
    <xf numFmtId="4" fontId="34" fillId="4" borderId="0" xfId="0" applyNumberFormat="1" applyFont="1" applyFill="1" applyAlignment="1">
      <alignment horizontal="right" vertical="center"/>
    </xf>
    <xf numFmtId="0" fontId="38" fillId="4" borderId="0" xfId="0" applyFont="1" applyFill="1" applyAlignment="1">
      <alignment vertical="center"/>
    </xf>
    <xf numFmtId="1" fontId="39" fillId="4" borderId="0" xfId="0" applyNumberFormat="1" applyFont="1" applyFill="1" applyAlignment="1">
      <alignment horizontal="right" vertical="center"/>
    </xf>
    <xf numFmtId="0" fontId="38" fillId="4" borderId="0" xfId="0" applyFont="1" applyFill="1" applyAlignment="1">
      <alignment horizontal="right" vertical="center"/>
    </xf>
    <xf numFmtId="4" fontId="39" fillId="4" borderId="0" xfId="0" applyNumberFormat="1" applyFont="1" applyFill="1" applyAlignment="1">
      <alignment horizontal="right" vertical="center"/>
    </xf>
    <xf numFmtId="2" fontId="34" fillId="4" borderId="0" xfId="0" applyNumberFormat="1" applyFont="1" applyFill="1" applyAlignment="1">
      <alignment horizontal="right" vertical="center"/>
    </xf>
    <xf numFmtId="169" fontId="37" fillId="4" borderId="0" xfId="0" applyNumberFormat="1" applyFont="1" applyFill="1" applyAlignment="1">
      <alignment horizontal="right" vertical="center"/>
    </xf>
    <xf numFmtId="165" fontId="34" fillId="4" borderId="0" xfId="0" applyNumberFormat="1" applyFont="1" applyFill="1" applyAlignment="1">
      <alignment horizontal="right" vertical="center"/>
    </xf>
    <xf numFmtId="2" fontId="39" fillId="4" borderId="0" xfId="0" applyNumberFormat="1" applyFont="1" applyFill="1" applyAlignment="1">
      <alignment horizontal="right" vertical="center"/>
    </xf>
    <xf numFmtId="165" fontId="39" fillId="4" borderId="0" xfId="0" applyNumberFormat="1" applyFont="1" applyFill="1" applyAlignment="1">
      <alignment horizontal="right" vertical="center"/>
    </xf>
    <xf numFmtId="0" fontId="35" fillId="4" borderId="0" xfId="0" applyFont="1" applyFill="1"/>
    <xf numFmtId="0" fontId="36" fillId="4" borderId="0" xfId="0" applyFont="1" applyFill="1"/>
    <xf numFmtId="165" fontId="34" fillId="4" borderId="0" xfId="0" applyNumberFormat="1" applyFont="1" applyFill="1"/>
    <xf numFmtId="0" fontId="2" fillId="5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5" fillId="6" borderId="46" xfId="0" applyFont="1" applyFill="1" applyBorder="1" applyAlignment="1">
      <alignment vertical="center"/>
    </xf>
    <xf numFmtId="0" fontId="15" fillId="6" borderId="37" xfId="0" applyFont="1" applyFill="1" applyBorder="1" applyAlignment="1">
      <alignment vertical="center"/>
    </xf>
    <xf numFmtId="4" fontId="17" fillId="6" borderId="24" xfId="0" applyNumberFormat="1" applyFont="1" applyFill="1" applyBorder="1" applyAlignment="1">
      <alignment horizontal="right" vertical="center"/>
    </xf>
    <xf numFmtId="49" fontId="1" fillId="6" borderId="0" xfId="0" applyNumberFormat="1" applyFont="1" applyFill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indent="3"/>
    </xf>
    <xf numFmtId="0" fontId="1" fillId="0" borderId="24" xfId="0" applyFont="1" applyBorder="1" applyAlignment="1">
      <alignment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9" fontId="1" fillId="0" borderId="24" xfId="0" applyNumberFormat="1" applyFont="1" applyBorder="1" applyAlignment="1">
      <alignment horizontal="center" vertical="center"/>
    </xf>
    <xf numFmtId="16" fontId="1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/>
    </xf>
    <xf numFmtId="0" fontId="14" fillId="0" borderId="0" xfId="0" applyFont="1"/>
    <xf numFmtId="0" fontId="16" fillId="0" borderId="0" xfId="6" applyFont="1" applyAlignment="1">
      <alignment horizontal="right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vertical="center" wrapText="1"/>
    </xf>
    <xf numFmtId="14" fontId="14" fillId="0" borderId="2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6" borderId="38" xfId="0" applyFont="1" applyFill="1" applyBorder="1" applyAlignment="1">
      <alignment vertical="center"/>
    </xf>
    <xf numFmtId="4" fontId="14" fillId="6" borderId="38" xfId="0" applyNumberFormat="1" applyFont="1" applyFill="1" applyBorder="1" applyAlignment="1">
      <alignment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6" borderId="24" xfId="0" applyNumberFormat="1" applyFont="1" applyFill="1" applyBorder="1" applyAlignment="1">
      <alignment horizontal="center" vertical="center" wrapText="1"/>
    </xf>
    <xf numFmtId="4" fontId="17" fillId="6" borderId="24" xfId="0" applyNumberFormat="1" applyFont="1" applyFill="1" applyBorder="1" applyAlignment="1">
      <alignment horizontal="center" vertical="center"/>
    </xf>
    <xf numFmtId="9" fontId="17" fillId="6" borderId="7" xfId="0" applyNumberFormat="1" applyFont="1" applyFill="1" applyBorder="1" applyAlignment="1">
      <alignment horizontal="center" vertical="center"/>
    </xf>
    <xf numFmtId="2" fontId="17" fillId="6" borderId="11" xfId="0" applyNumberFormat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9" fontId="17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14" fontId="14" fillId="6" borderId="24" xfId="0" applyNumberFormat="1" applyFont="1" applyFill="1" applyBorder="1" applyAlignment="1">
      <alignment horizontal="center" vertical="center" wrapText="1"/>
    </xf>
    <xf numFmtId="4" fontId="14" fillId="6" borderId="24" xfId="0" applyNumberFormat="1" applyFont="1" applyFill="1" applyBorder="1" applyAlignment="1">
      <alignment horizontal="center" vertical="center"/>
    </xf>
    <xf numFmtId="9" fontId="14" fillId="6" borderId="7" xfId="0" applyNumberFormat="1" applyFont="1" applyFill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 wrapText="1" indent="3"/>
    </xf>
    <xf numFmtId="0" fontId="16" fillId="6" borderId="0" xfId="0" applyFont="1" applyFill="1" applyAlignment="1">
      <alignment vertical="center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24" xfId="0" applyNumberFormat="1" applyFont="1" applyBorder="1" applyAlignment="1">
      <alignment horizontal="center" vertical="center" wrapText="1"/>
    </xf>
    <xf numFmtId="0" fontId="43" fillId="0" borderId="11" xfId="1" applyFont="1" applyBorder="1" applyAlignment="1">
      <alignment wrapText="1"/>
    </xf>
    <xf numFmtId="49" fontId="16" fillId="0" borderId="11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4" fontId="17" fillId="6" borderId="39" xfId="0" applyNumberFormat="1" applyFont="1" applyFill="1" applyBorder="1" applyAlignment="1">
      <alignment horizontal="center" vertical="center" wrapText="1"/>
    </xf>
    <xf numFmtId="4" fontId="17" fillId="6" borderId="39" xfId="0" applyNumberFormat="1" applyFont="1" applyFill="1" applyBorder="1" applyAlignment="1">
      <alignment horizontal="center" vertical="center"/>
    </xf>
    <xf numFmtId="9" fontId="17" fillId="6" borderId="8" xfId="0" applyNumberFormat="1" applyFont="1" applyFill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14" fontId="14" fillId="6" borderId="38" xfId="0" applyNumberFormat="1" applyFont="1" applyFill="1" applyBorder="1" applyAlignment="1">
      <alignment horizontal="center" vertical="center" wrapText="1"/>
    </xf>
    <xf numFmtId="4" fontId="14" fillId="6" borderId="38" xfId="0" applyNumberFormat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9" fontId="17" fillId="0" borderId="4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 indent="3"/>
    </xf>
    <xf numFmtId="0" fontId="44" fillId="0" borderId="11" xfId="0" applyFont="1" applyBorder="1" applyAlignment="1">
      <alignment horizontal="left" vertical="center" wrapText="1" indent="3"/>
    </xf>
    <xf numFmtId="49" fontId="14" fillId="0" borderId="5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 indent="3"/>
    </xf>
    <xf numFmtId="0" fontId="14" fillId="0" borderId="16" xfId="0" applyFont="1" applyBorder="1" applyAlignment="1">
      <alignment horizontal="center" vertical="center" wrapText="1"/>
    </xf>
    <xf numFmtId="14" fontId="14" fillId="6" borderId="39" xfId="0" applyNumberFormat="1" applyFont="1" applyFill="1" applyBorder="1" applyAlignment="1">
      <alignment horizontal="center" vertical="center" wrapText="1"/>
    </xf>
    <xf numFmtId="4" fontId="14" fillId="6" borderId="39" xfId="0" applyNumberFormat="1" applyFont="1" applyFill="1" applyBorder="1" applyAlignment="1">
      <alignment horizontal="center" vertical="center"/>
    </xf>
    <xf numFmtId="9" fontId="14" fillId="6" borderId="8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9" fontId="14" fillId="6" borderId="6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" fontId="17" fillId="6" borderId="24" xfId="0" applyNumberFormat="1" applyFont="1" applyFill="1" applyBorder="1" applyAlignment="1">
      <alignment vertical="center"/>
    </xf>
    <xf numFmtId="0" fontId="17" fillId="6" borderId="7" xfId="0" applyFont="1" applyFill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4" fontId="14" fillId="6" borderId="24" xfId="0" applyNumberFormat="1" applyFont="1" applyFill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14" fillId="6" borderId="24" xfId="0" applyFont="1" applyFill="1" applyBorder="1" applyAlignment="1">
      <alignment vertical="center"/>
    </xf>
    <xf numFmtId="49" fontId="16" fillId="0" borderId="4" xfId="0" applyNumberFormat="1" applyFont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4" fontId="41" fillId="6" borderId="24" xfId="0" applyNumberFormat="1" applyFont="1" applyFill="1" applyBorder="1" applyAlignment="1">
      <alignment horizontal="center" vertical="center" wrapText="1"/>
    </xf>
    <xf numFmtId="9" fontId="41" fillId="6" borderId="7" xfId="0" applyNumberFormat="1" applyFont="1" applyFill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top"/>
    </xf>
    <xf numFmtId="49" fontId="41" fillId="0" borderId="11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14" fontId="14" fillId="6" borderId="34" xfId="0" applyNumberFormat="1" applyFont="1" applyFill="1" applyBorder="1" applyAlignment="1">
      <alignment horizontal="center" vertical="center" wrapText="1"/>
    </xf>
    <xf numFmtId="4" fontId="14" fillId="6" borderId="34" xfId="0" applyNumberFormat="1" applyFont="1" applyFill="1" applyBorder="1" applyAlignment="1">
      <alignment horizontal="center" vertical="center"/>
    </xf>
    <xf numFmtId="9" fontId="14" fillId="6" borderId="13" xfId="0" applyNumberFormat="1" applyFont="1" applyFill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/>
    </xf>
    <xf numFmtId="9" fontId="17" fillId="0" borderId="25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14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/>
    </xf>
    <xf numFmtId="9" fontId="14" fillId="6" borderId="3" xfId="0" applyNumberFormat="1" applyFont="1" applyFill="1" applyBorder="1" applyAlignment="1">
      <alignment horizontal="center" vertical="center"/>
    </xf>
    <xf numFmtId="14" fontId="14" fillId="0" borderId="3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/>
    </xf>
    <xf numFmtId="9" fontId="17" fillId="0" borderId="36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14" fontId="17" fillId="6" borderId="38" xfId="0" applyNumberFormat="1" applyFont="1" applyFill="1" applyBorder="1" applyAlignment="1">
      <alignment horizontal="center" vertical="center" wrapText="1"/>
    </xf>
    <xf numFmtId="4" fontId="17" fillId="6" borderId="38" xfId="0" applyNumberFormat="1" applyFont="1" applyFill="1" applyBorder="1" applyAlignment="1">
      <alignment horizontal="center" vertical="center"/>
    </xf>
    <xf numFmtId="9" fontId="17" fillId="6" borderId="6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/>
    </xf>
    <xf numFmtId="14" fontId="14" fillId="4" borderId="24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53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7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/>
    </xf>
    <xf numFmtId="9" fontId="17" fillId="0" borderId="24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left" vertical="center" wrapText="1" indent="3"/>
    </xf>
    <xf numFmtId="0" fontId="17" fillId="0" borderId="24" xfId="0" applyFont="1" applyBorder="1" applyAlignment="1">
      <alignment horizontal="left" vertical="center" wrapText="1" indent="3"/>
    </xf>
    <xf numFmtId="0" fontId="44" fillId="0" borderId="24" xfId="0" applyFont="1" applyBorder="1" applyAlignment="1">
      <alignment horizontal="left" vertical="center" wrapText="1" indent="3"/>
    </xf>
    <xf numFmtId="49" fontId="15" fillId="0" borderId="24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7" fillId="0" borderId="24" xfId="1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47" fillId="0" borderId="24" xfId="1" applyFont="1" applyBorder="1" applyAlignment="1">
      <alignment wrapText="1"/>
    </xf>
    <xf numFmtId="0" fontId="16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49" fontId="14" fillId="7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horizontal="center" vertical="center" wrapText="1"/>
    </xf>
    <xf numFmtId="14" fontId="14" fillId="7" borderId="24" xfId="0" applyNumberFormat="1" applyFont="1" applyFill="1" applyBorder="1" applyAlignment="1">
      <alignment horizontal="center" vertical="center" wrapText="1"/>
    </xf>
    <xf numFmtId="4" fontId="14" fillId="7" borderId="24" xfId="0" applyNumberFormat="1" applyFont="1" applyFill="1" applyBorder="1" applyAlignment="1">
      <alignment horizontal="center" vertical="center"/>
    </xf>
    <xf numFmtId="9" fontId="14" fillId="7" borderId="7" xfId="0" applyNumberFormat="1" applyFont="1" applyFill="1" applyBorder="1" applyAlignment="1">
      <alignment horizontal="center" vertical="center"/>
    </xf>
    <xf numFmtId="2" fontId="17" fillId="7" borderId="11" xfId="0" applyNumberFormat="1" applyFont="1" applyFill="1" applyBorder="1" applyAlignment="1">
      <alignment horizontal="center" vertical="center"/>
    </xf>
    <xf numFmtId="14" fontId="14" fillId="7" borderId="11" xfId="0" applyNumberFormat="1" applyFont="1" applyFill="1" applyBorder="1" applyAlignment="1">
      <alignment horizontal="center" vertical="center" wrapText="1"/>
    </xf>
    <xf numFmtId="2" fontId="14" fillId="7" borderId="11" xfId="0" applyNumberFormat="1" applyFont="1" applyFill="1" applyBorder="1" applyAlignment="1">
      <alignment horizontal="center" vertical="center"/>
    </xf>
    <xf numFmtId="9" fontId="17" fillId="7" borderId="11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49" fontId="17" fillId="7" borderId="11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left" vertical="center" wrapText="1" indent="3"/>
    </xf>
    <xf numFmtId="0" fontId="17" fillId="7" borderId="18" xfId="0" applyFont="1" applyFill="1" applyBorder="1" applyAlignment="1">
      <alignment horizontal="center" vertical="center" wrapText="1"/>
    </xf>
    <xf numFmtId="14" fontId="17" fillId="7" borderId="24" xfId="0" applyNumberFormat="1" applyFont="1" applyFill="1" applyBorder="1" applyAlignment="1">
      <alignment horizontal="center" vertical="center" wrapText="1"/>
    </xf>
    <xf numFmtId="4" fontId="17" fillId="7" borderId="24" xfId="0" applyNumberFormat="1" applyFont="1" applyFill="1" applyBorder="1" applyAlignment="1">
      <alignment horizontal="center" vertical="center"/>
    </xf>
    <xf numFmtId="9" fontId="17" fillId="7" borderId="7" xfId="0" applyNumberFormat="1" applyFont="1" applyFill="1" applyBorder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left" vertical="center" wrapText="1" indent="3"/>
    </xf>
    <xf numFmtId="49" fontId="14" fillId="7" borderId="5" xfId="0" applyNumberFormat="1" applyFont="1" applyFill="1" applyBorder="1" applyAlignment="1">
      <alignment horizontal="center" vertical="center" wrapText="1"/>
    </xf>
    <xf numFmtId="0" fontId="44" fillId="7" borderId="5" xfId="0" applyFont="1" applyFill="1" applyBorder="1" applyAlignment="1">
      <alignment horizontal="left" vertical="center" wrapText="1" indent="3"/>
    </xf>
    <xf numFmtId="0" fontId="14" fillId="7" borderId="16" xfId="0" applyFont="1" applyFill="1" applyBorder="1" applyAlignment="1">
      <alignment horizontal="center" vertical="center" wrapText="1"/>
    </xf>
    <xf numFmtId="14" fontId="14" fillId="7" borderId="39" xfId="0" applyNumberFormat="1" applyFont="1" applyFill="1" applyBorder="1" applyAlignment="1">
      <alignment horizontal="center" vertical="center" wrapText="1"/>
    </xf>
    <xf numFmtId="4" fontId="14" fillId="7" borderId="39" xfId="0" applyNumberFormat="1" applyFont="1" applyFill="1" applyBorder="1" applyAlignment="1">
      <alignment horizontal="center" vertical="center"/>
    </xf>
    <xf numFmtId="9" fontId="14" fillId="7" borderId="8" xfId="0" applyNumberFormat="1" applyFont="1" applyFill="1" applyBorder="1" applyAlignment="1">
      <alignment horizontal="center" vertical="center"/>
    </xf>
    <xf numFmtId="14" fontId="14" fillId="7" borderId="5" xfId="0" applyNumberFormat="1" applyFont="1" applyFill="1" applyBorder="1" applyAlignment="1">
      <alignment horizontal="center" vertical="center" wrapText="1"/>
    </xf>
    <xf numFmtId="2" fontId="14" fillId="7" borderId="5" xfId="0" applyNumberFormat="1" applyFont="1" applyFill="1" applyBorder="1" applyAlignment="1">
      <alignment horizontal="center" vertical="center"/>
    </xf>
    <xf numFmtId="9" fontId="17" fillId="7" borderId="5" xfId="0" applyNumberFormat="1" applyFont="1" applyFill="1" applyBorder="1" applyAlignment="1">
      <alignment horizontal="center" vertical="center"/>
    </xf>
    <xf numFmtId="49" fontId="15" fillId="7" borderId="36" xfId="0" applyNumberFormat="1" applyFont="1" applyFill="1" applyBorder="1" applyAlignment="1">
      <alignment horizontal="center" vertical="center" wrapText="1"/>
    </xf>
    <xf numFmtId="49" fontId="15" fillId="7" borderId="36" xfId="0" applyNumberFormat="1" applyFont="1" applyFill="1" applyBorder="1" applyAlignment="1">
      <alignment horizontal="left" vertical="center"/>
    </xf>
    <xf numFmtId="0" fontId="15" fillId="7" borderId="36" xfId="0" applyFont="1" applyFill="1" applyBorder="1" applyAlignment="1">
      <alignment vertical="center"/>
    </xf>
    <xf numFmtId="0" fontId="15" fillId="7" borderId="26" xfId="0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5" fillId="7" borderId="36" xfId="0" applyFont="1" applyFill="1" applyBorder="1" applyAlignment="1">
      <alignment horizontal="left" vertical="center"/>
    </xf>
    <xf numFmtId="0" fontId="14" fillId="7" borderId="36" xfId="0" applyFont="1" applyFill="1" applyBorder="1" applyAlignment="1">
      <alignment vertical="center"/>
    </xf>
    <xf numFmtId="0" fontId="17" fillId="7" borderId="36" xfId="0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49" fontId="14" fillId="7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center" vertical="center" wrapText="1"/>
    </xf>
    <xf numFmtId="14" fontId="14" fillId="7" borderId="38" xfId="0" applyNumberFormat="1" applyFont="1" applyFill="1" applyBorder="1" applyAlignment="1">
      <alignment horizontal="center" vertical="center" wrapText="1"/>
    </xf>
    <xf numFmtId="4" fontId="14" fillId="7" borderId="38" xfId="0" applyNumberFormat="1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14" fontId="14" fillId="7" borderId="4" xfId="0" applyNumberFormat="1" applyFont="1" applyFill="1" applyBorder="1" applyAlignment="1">
      <alignment horizontal="center" vertical="center" wrapText="1"/>
    </xf>
    <xf numFmtId="2" fontId="14" fillId="7" borderId="4" xfId="0" applyNumberFormat="1" applyFont="1" applyFill="1" applyBorder="1" applyAlignment="1">
      <alignment horizontal="center" vertical="center"/>
    </xf>
    <xf numFmtId="9" fontId="17" fillId="7" borderId="4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left" vertical="center" wrapText="1"/>
    </xf>
    <xf numFmtId="4" fontId="17" fillId="0" borderId="24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4" fontId="41" fillId="6" borderId="24" xfId="0" applyNumberFormat="1" applyFont="1" applyFill="1" applyBorder="1" applyAlignment="1">
      <alignment horizontal="center" vertical="center"/>
    </xf>
    <xf numFmtId="2" fontId="41" fillId="6" borderId="11" xfId="0" applyNumberFormat="1" applyFont="1" applyFill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9" fontId="41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14" fillId="8" borderId="24" xfId="0" applyNumberFormat="1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vertical="center" wrapText="1"/>
    </xf>
    <xf numFmtId="0" fontId="14" fillId="8" borderId="24" xfId="0" applyFont="1" applyFill="1" applyBorder="1" applyAlignment="1">
      <alignment horizontal="center" vertical="center" wrapText="1"/>
    </xf>
    <xf numFmtId="14" fontId="14" fillId="8" borderId="24" xfId="0" applyNumberFormat="1" applyFont="1" applyFill="1" applyBorder="1" applyAlignment="1">
      <alignment horizontal="center" vertical="center" wrapText="1"/>
    </xf>
    <xf numFmtId="4" fontId="17" fillId="8" borderId="24" xfId="0" applyNumberFormat="1" applyFont="1" applyFill="1" applyBorder="1" applyAlignment="1">
      <alignment horizontal="center" vertical="center"/>
    </xf>
    <xf numFmtId="9" fontId="17" fillId="8" borderId="24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44" fillId="8" borderId="24" xfId="0" applyFont="1" applyFill="1" applyBorder="1" applyAlignment="1">
      <alignment horizontal="left" vertical="center" wrapText="1" indent="3"/>
    </xf>
    <xf numFmtId="0" fontId="17" fillId="8" borderId="24" xfId="0" applyFont="1" applyFill="1" applyBorder="1" applyAlignment="1">
      <alignment horizontal="left" vertical="center" wrapText="1" indent="3"/>
    </xf>
    <xf numFmtId="0" fontId="16" fillId="8" borderId="24" xfId="0" applyFont="1" applyFill="1" applyBorder="1" applyAlignment="1">
      <alignment horizontal="left" vertical="center" wrapText="1"/>
    </xf>
    <xf numFmtId="0" fontId="12" fillId="8" borderId="0" xfId="0" applyFont="1" applyFill="1" applyAlignment="1">
      <alignment vertical="center"/>
    </xf>
    <xf numFmtId="49" fontId="17" fillId="8" borderId="11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left" vertical="center" wrapText="1"/>
    </xf>
    <xf numFmtId="14" fontId="41" fillId="8" borderId="24" xfId="0" applyNumberFormat="1" applyFont="1" applyFill="1" applyBorder="1" applyAlignment="1">
      <alignment horizontal="center" vertical="center" wrapText="1"/>
    </xf>
    <xf numFmtId="9" fontId="41" fillId="8" borderId="7" xfId="0" applyNumberFormat="1" applyFont="1" applyFill="1" applyBorder="1" applyAlignment="1">
      <alignment horizontal="center" vertical="center"/>
    </xf>
    <xf numFmtId="2" fontId="17" fillId="8" borderId="11" xfId="0" applyNumberFormat="1" applyFont="1" applyFill="1" applyBorder="1" applyAlignment="1">
      <alignment horizontal="center" vertical="center"/>
    </xf>
    <xf numFmtId="14" fontId="41" fillId="8" borderId="11" xfId="0" applyNumberFormat="1" applyFont="1" applyFill="1" applyBorder="1" applyAlignment="1">
      <alignment horizontal="center" vertical="center" wrapText="1"/>
    </xf>
    <xf numFmtId="9" fontId="17" fillId="8" borderId="11" xfId="0" applyNumberFormat="1" applyFont="1" applyFill="1" applyBorder="1" applyAlignment="1">
      <alignment horizontal="center" vertical="center"/>
    </xf>
    <xf numFmtId="0" fontId="4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vertical="center" wrapText="1"/>
    </xf>
    <xf numFmtId="4" fontId="2" fillId="8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2" fontId="7" fillId="8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vertical="center"/>
    </xf>
    <xf numFmtId="173" fontId="7" fillId="8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0" fontId="15" fillId="0" borderId="5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/>
    </xf>
    <xf numFmtId="9" fontId="17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70" fontId="7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4" fontId="14" fillId="0" borderId="24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0" fontId="17" fillId="0" borderId="24" xfId="0" applyFont="1" applyFill="1" applyBorder="1" applyAlignment="1">
      <alignment horizontal="left" vertical="center" wrapText="1" indent="3"/>
    </xf>
    <xf numFmtId="49" fontId="8" fillId="0" borderId="0" xfId="0" applyNumberFormat="1" applyFont="1" applyAlignment="1">
      <alignment horizontal="center" vertical="center"/>
    </xf>
    <xf numFmtId="0" fontId="48" fillId="0" borderId="0" xfId="6" applyFont="1" applyAlignment="1">
      <alignment horizontal="right"/>
    </xf>
    <xf numFmtId="49" fontId="1" fillId="0" borderId="0" xfId="0" applyNumberFormat="1" applyFont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15" fillId="0" borderId="53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31" fillId="6" borderId="52" xfId="0" applyFont="1" applyFill="1" applyBorder="1" applyAlignment="1">
      <alignment horizontal="center" vertical="center" wrapText="1"/>
    </xf>
    <xf numFmtId="0" fontId="31" fillId="6" borderId="4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6" applyFont="1" applyAlignment="1">
      <alignment horizontal="right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0" fontId="16" fillId="0" borderId="0" xfId="6" applyFont="1" applyAlignment="1">
      <alignment horizontal="right"/>
    </xf>
  </cellXfs>
  <cellStyles count="20">
    <cellStyle name="Гиперссылка" xfId="1" builtinId="8"/>
    <cellStyle name="Обычный" xfId="0" builtinId="0"/>
    <cellStyle name="Обычный 2" xfId="3" xr:uid="{AF94294C-4B37-4BB1-9B8F-795D73543278}"/>
    <cellStyle name="Обычный 2 2" xfId="7" xr:uid="{5DB303DE-2EDA-48FF-AD75-3127901F85F4}"/>
    <cellStyle name="Обычный 3" xfId="2" xr:uid="{79AD654F-B6D5-4973-8E58-AB76333E0677}"/>
    <cellStyle name="Обычный 3 2" xfId="11" xr:uid="{A4C20390-DDEE-41AB-8A92-3065B2D44562}"/>
    <cellStyle name="Обычный 4" xfId="17" xr:uid="{E176D936-882D-454F-9748-CB98D610D8A2}"/>
    <cellStyle name="Обычный_Лист1" xfId="6" xr:uid="{5108572A-17F8-4900-92B6-C1D56E574D8E}"/>
    <cellStyle name="Процентный" xfId="5" builtinId="5"/>
    <cellStyle name="Процентный 2" xfId="10" xr:uid="{70929381-4127-485F-A3EB-0ABB92FBBE30}"/>
    <cellStyle name="Процентный 2 2" xfId="13" xr:uid="{DA51EB70-E03E-4945-AD87-38BBF40C3910}"/>
    <cellStyle name="Процентный 2 3" xfId="12" xr:uid="{527612A7-2C04-4977-95A8-866868ACE6B9}"/>
    <cellStyle name="Процентный 3" xfId="14" xr:uid="{427D83CC-7CE6-44BC-B57C-69187FD56CD9}"/>
    <cellStyle name="Процентный 4" xfId="19" xr:uid="{09054521-C4DF-4837-964D-EE4367193D6E}"/>
    <cellStyle name="Финансовый 2" xfId="4" xr:uid="{7C6C8A5B-6704-43D4-B63E-05FA8BCAC8B9}"/>
    <cellStyle name="Финансовый 2 2" xfId="8" xr:uid="{C3CD040C-F57C-4E39-B626-C8D1F4376ACF}"/>
    <cellStyle name="Финансовый 2 2 2" xfId="15" xr:uid="{42DD9F77-980A-4157-971C-294E33B5BCF4}"/>
    <cellStyle name="Финансовый 3" xfId="9" xr:uid="{D550A53E-F4E2-4F10-B487-F18F4F378B39}"/>
    <cellStyle name="Финансовый 3 2" xfId="16" xr:uid="{1EE64A66-B8A1-49BE-95B0-BC88FA0E48EF}"/>
    <cellStyle name="Финансовый 4" xfId="18" xr:uid="{4B76046F-BA47-4FB2-985E-99B911A92537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4C79-D5E9-4D51-8999-7A7CE77B8F5A}">
  <sheetPr>
    <pageSetUpPr fitToPage="1"/>
  </sheetPr>
  <dimension ref="A1:AD667"/>
  <sheetViews>
    <sheetView topLeftCell="A641" workbookViewId="0">
      <selection activeCell="P646" sqref="P646"/>
    </sheetView>
  </sheetViews>
  <sheetFormatPr defaultRowHeight="15" x14ac:dyDescent="0.25"/>
  <cols>
    <col min="1" max="1" width="9.85546875" style="5" bestFit="1" customWidth="1"/>
    <col min="2" max="2" width="68.28515625" style="2" customWidth="1"/>
    <col min="3" max="3" width="19.28515625" style="2" customWidth="1"/>
    <col min="4" max="4" width="22.7109375" style="2" customWidth="1"/>
    <col min="5" max="5" width="23.140625" style="1" customWidth="1"/>
    <col min="6" max="6" width="23.28515625" style="8" customWidth="1"/>
    <col min="7" max="16384" width="9.140625" style="2"/>
  </cols>
  <sheetData>
    <row r="1" spans="1:6" ht="18.75" x14ac:dyDescent="0.3">
      <c r="A1" s="473" t="s">
        <v>1206</v>
      </c>
      <c r="B1" s="473"/>
      <c r="C1" s="473"/>
      <c r="D1" s="473"/>
      <c r="E1" s="473"/>
      <c r="F1" s="473"/>
    </row>
    <row r="2" spans="1:6" ht="18.75" x14ac:dyDescent="0.3">
      <c r="A2" s="473" t="s">
        <v>1744</v>
      </c>
      <c r="B2" s="473"/>
      <c r="C2" s="473"/>
      <c r="D2" s="473"/>
      <c r="E2" s="473"/>
      <c r="F2" s="473"/>
    </row>
    <row r="3" spans="1:6" ht="18.75" x14ac:dyDescent="0.3">
      <c r="A3" s="473" t="s">
        <v>1208</v>
      </c>
      <c r="B3" s="473"/>
      <c r="C3" s="473"/>
      <c r="D3" s="473"/>
      <c r="E3" s="473"/>
      <c r="F3" s="473"/>
    </row>
    <row r="4" spans="1:6" ht="18.75" x14ac:dyDescent="0.3">
      <c r="A4" s="473" t="s">
        <v>1745</v>
      </c>
      <c r="B4" s="473"/>
      <c r="C4" s="473"/>
      <c r="D4" s="473"/>
      <c r="E4" s="473"/>
      <c r="F4" s="473"/>
    </row>
    <row r="5" spans="1:6" ht="18.75" x14ac:dyDescent="0.3">
      <c r="A5" s="473" t="s">
        <v>1383</v>
      </c>
      <c r="B5" s="473"/>
      <c r="C5" s="473"/>
      <c r="D5" s="473"/>
      <c r="E5" s="473"/>
      <c r="F5" s="473"/>
    </row>
    <row r="6" spans="1:6" ht="18.75" x14ac:dyDescent="0.25">
      <c r="A6" s="472" t="s">
        <v>404</v>
      </c>
      <c r="B6" s="472"/>
      <c r="C6" s="472"/>
      <c r="D6" s="472"/>
      <c r="E6" s="472"/>
      <c r="F6" s="472"/>
    </row>
    <row r="7" spans="1:6" ht="18.75" x14ac:dyDescent="0.25">
      <c r="A7" s="472" t="s">
        <v>405</v>
      </c>
      <c r="B7" s="472"/>
      <c r="C7" s="472"/>
      <c r="D7" s="472"/>
      <c r="E7" s="472"/>
      <c r="F7" s="472"/>
    </row>
    <row r="8" spans="1:6" ht="18.75" x14ac:dyDescent="0.25">
      <c r="A8" s="472" t="s">
        <v>406</v>
      </c>
      <c r="B8" s="472"/>
      <c r="C8" s="472"/>
      <c r="D8" s="472"/>
      <c r="E8" s="472"/>
      <c r="F8" s="472"/>
    </row>
    <row r="9" spans="1:6" ht="18.75" x14ac:dyDescent="0.25">
      <c r="A9" s="472" t="s">
        <v>407</v>
      </c>
      <c r="B9" s="472"/>
      <c r="C9" s="472"/>
      <c r="D9" s="472"/>
      <c r="E9" s="472"/>
      <c r="F9" s="472"/>
    </row>
    <row r="10" spans="1:6" ht="18.75" x14ac:dyDescent="0.25">
      <c r="A10" s="472" t="s">
        <v>1388</v>
      </c>
      <c r="B10" s="472"/>
      <c r="C10" s="472"/>
      <c r="D10" s="472"/>
      <c r="E10" s="472"/>
      <c r="F10" s="472"/>
    </row>
    <row r="11" spans="1:6" x14ac:dyDescent="0.25">
      <c r="A11" s="475" t="s">
        <v>0</v>
      </c>
      <c r="B11" s="476" t="s">
        <v>1</v>
      </c>
      <c r="C11" s="476" t="s">
        <v>3</v>
      </c>
      <c r="D11" s="476" t="s">
        <v>911</v>
      </c>
      <c r="E11" s="476" t="s">
        <v>910</v>
      </c>
      <c r="F11" s="476"/>
    </row>
    <row r="12" spans="1:6" s="1" customFormat="1" ht="64.5" customHeight="1" x14ac:dyDescent="0.25">
      <c r="A12" s="475"/>
      <c r="B12" s="476"/>
      <c r="C12" s="476"/>
      <c r="D12" s="476"/>
      <c r="E12" s="232" t="s">
        <v>2</v>
      </c>
      <c r="F12" s="231" t="s">
        <v>1387</v>
      </c>
    </row>
    <row r="13" spans="1:6" s="4" customFormat="1" ht="15.75" x14ac:dyDescent="0.25">
      <c r="A13" s="346" t="s">
        <v>146</v>
      </c>
      <c r="B13" s="347" t="s">
        <v>12</v>
      </c>
      <c r="C13" s="348"/>
      <c r="D13" s="348"/>
      <c r="E13" s="348"/>
      <c r="F13" s="349"/>
    </row>
    <row r="14" spans="1:6" s="198" customFormat="1" ht="15.75" x14ac:dyDescent="0.25">
      <c r="A14" s="233" t="s">
        <v>455</v>
      </c>
      <c r="B14" s="366" t="s">
        <v>15</v>
      </c>
      <c r="C14" s="366"/>
      <c r="D14" s="366"/>
      <c r="E14" s="366"/>
      <c r="F14" s="366"/>
    </row>
    <row r="15" spans="1:6" s="107" customFormat="1" ht="15.75" x14ac:dyDescent="0.25">
      <c r="A15" s="350" t="s">
        <v>456</v>
      </c>
      <c r="B15" s="351" t="s">
        <v>16</v>
      </c>
      <c r="C15" s="352" t="s">
        <v>5</v>
      </c>
      <c r="D15" s="267">
        <v>42237</v>
      </c>
      <c r="E15" s="423">
        <v>1758</v>
      </c>
      <c r="F15" s="354">
        <v>0.2</v>
      </c>
    </row>
    <row r="16" spans="1:6" s="107" customFormat="1" ht="15.75" x14ac:dyDescent="0.25">
      <c r="A16" s="350" t="s">
        <v>457</v>
      </c>
      <c r="B16" s="351" t="s">
        <v>17</v>
      </c>
      <c r="C16" s="352" t="s">
        <v>5</v>
      </c>
      <c r="D16" s="267">
        <v>42237</v>
      </c>
      <c r="E16" s="423">
        <v>1136</v>
      </c>
      <c r="F16" s="354">
        <v>0.2</v>
      </c>
    </row>
    <row r="17" spans="1:6" ht="15.75" x14ac:dyDescent="0.25">
      <c r="A17" s="233" t="s">
        <v>147</v>
      </c>
      <c r="B17" s="366" t="s">
        <v>19</v>
      </c>
      <c r="C17" s="224" t="s">
        <v>5</v>
      </c>
      <c r="D17" s="355">
        <v>45244</v>
      </c>
      <c r="E17" s="228">
        <v>82893</v>
      </c>
      <c r="F17" s="354">
        <v>0.2</v>
      </c>
    </row>
    <row r="18" spans="1:6" ht="15.75" x14ac:dyDescent="0.25">
      <c r="A18" s="233" t="s">
        <v>148</v>
      </c>
      <c r="B18" s="366" t="s">
        <v>40</v>
      </c>
      <c r="C18" s="224" t="s">
        <v>20</v>
      </c>
      <c r="D18" s="355">
        <v>44927</v>
      </c>
      <c r="E18" s="228">
        <v>365</v>
      </c>
      <c r="F18" s="354">
        <v>0.2</v>
      </c>
    </row>
    <row r="19" spans="1:6" ht="15.75" hidden="1" x14ac:dyDescent="0.25">
      <c r="A19" s="233" t="s">
        <v>149</v>
      </c>
      <c r="B19" s="366" t="s">
        <v>21</v>
      </c>
      <c r="C19" s="224" t="s">
        <v>20</v>
      </c>
      <c r="D19" s="355">
        <v>45311</v>
      </c>
      <c r="E19" s="228">
        <v>42.52</v>
      </c>
      <c r="F19" s="354">
        <v>0.2</v>
      </c>
    </row>
    <row r="20" spans="1:6" s="8" customFormat="1" ht="15.75" hidden="1" x14ac:dyDescent="0.25">
      <c r="A20" s="350" t="s">
        <v>458</v>
      </c>
      <c r="B20" s="367" t="s">
        <v>22</v>
      </c>
      <c r="C20" s="357"/>
      <c r="D20" s="357"/>
      <c r="E20" s="357"/>
      <c r="F20" s="357"/>
    </row>
    <row r="21" spans="1:6" ht="31.5" hidden="1" x14ac:dyDescent="0.25">
      <c r="A21" s="233" t="s">
        <v>465</v>
      </c>
      <c r="B21" s="358" t="s">
        <v>462</v>
      </c>
      <c r="C21" s="224" t="s">
        <v>23</v>
      </c>
      <c r="D21" s="355">
        <v>45311</v>
      </c>
      <c r="E21" s="423">
        <v>7498</v>
      </c>
      <c r="F21" s="354">
        <v>0.2</v>
      </c>
    </row>
    <row r="22" spans="1:6" ht="15.75" hidden="1" x14ac:dyDescent="0.25">
      <c r="A22" s="233" t="s">
        <v>466</v>
      </c>
      <c r="B22" s="358" t="s">
        <v>467</v>
      </c>
      <c r="C22" s="224" t="s">
        <v>23</v>
      </c>
      <c r="D22" s="355">
        <v>45311</v>
      </c>
      <c r="E22" s="423">
        <f>E21/2</f>
        <v>3749</v>
      </c>
      <c r="F22" s="354">
        <v>0.2</v>
      </c>
    </row>
    <row r="23" spans="1:6" ht="31.5" hidden="1" x14ac:dyDescent="0.25">
      <c r="A23" s="233" t="s">
        <v>469</v>
      </c>
      <c r="B23" s="358" t="s">
        <v>468</v>
      </c>
      <c r="C23" s="224" t="s">
        <v>23</v>
      </c>
      <c r="D23" s="355">
        <v>45311</v>
      </c>
      <c r="E23" s="228">
        <f>E22</f>
        <v>3749</v>
      </c>
      <c r="F23" s="354">
        <v>0.2</v>
      </c>
    </row>
    <row r="24" spans="1:6" ht="31.5" hidden="1" customHeight="1" x14ac:dyDescent="0.25">
      <c r="A24" s="233" t="s">
        <v>459</v>
      </c>
      <c r="B24" s="226" t="s">
        <v>464</v>
      </c>
      <c r="C24" s="224" t="s">
        <v>24</v>
      </c>
      <c r="D24" s="355">
        <v>45311</v>
      </c>
      <c r="E24" s="228">
        <v>8247</v>
      </c>
      <c r="F24" s="354">
        <v>0.2</v>
      </c>
    </row>
    <row r="25" spans="1:6" ht="15.75" hidden="1" x14ac:dyDescent="0.25">
      <c r="A25" s="233" t="s">
        <v>460</v>
      </c>
      <c r="B25" s="366" t="s">
        <v>25</v>
      </c>
      <c r="C25" s="224" t="s">
        <v>23</v>
      </c>
      <c r="D25" s="355">
        <v>45311</v>
      </c>
      <c r="E25" s="228">
        <v>3289</v>
      </c>
      <c r="F25" s="354">
        <v>0.2</v>
      </c>
    </row>
    <row r="26" spans="1:6" s="8" customFormat="1" ht="63" x14ac:dyDescent="0.25">
      <c r="A26" s="233" t="s">
        <v>461</v>
      </c>
      <c r="B26" s="367" t="s">
        <v>26</v>
      </c>
      <c r="C26" s="224" t="s">
        <v>1241</v>
      </c>
      <c r="D26" s="355"/>
      <c r="E26" s="267" t="s">
        <v>413</v>
      </c>
      <c r="F26" s="267"/>
    </row>
    <row r="27" spans="1:6" ht="15.75" x14ac:dyDescent="0.25">
      <c r="A27" s="233" t="s">
        <v>470</v>
      </c>
      <c r="B27" s="367" t="s">
        <v>27</v>
      </c>
      <c r="C27" s="224" t="s">
        <v>41</v>
      </c>
      <c r="D27" s="355">
        <v>45292</v>
      </c>
      <c r="E27" s="423">
        <f>770*1.1352</f>
        <v>874.10400000000004</v>
      </c>
      <c r="F27" s="354">
        <v>0.2</v>
      </c>
    </row>
    <row r="28" spans="1:6" ht="15.75" x14ac:dyDescent="0.25">
      <c r="A28" s="233" t="s">
        <v>471</v>
      </c>
      <c r="B28" s="366" t="s">
        <v>28</v>
      </c>
      <c r="C28" s="224" t="s">
        <v>41</v>
      </c>
      <c r="D28" s="355">
        <v>45292</v>
      </c>
      <c r="E28" s="423">
        <v>253</v>
      </c>
      <c r="F28" s="354" t="s">
        <v>1606</v>
      </c>
    </row>
    <row r="29" spans="1:6" s="8" customFormat="1" ht="15.75" x14ac:dyDescent="0.25">
      <c r="A29" s="350" t="s">
        <v>472</v>
      </c>
      <c r="B29" s="367" t="s">
        <v>29</v>
      </c>
      <c r="C29" s="352" t="s">
        <v>23</v>
      </c>
      <c r="D29" s="355">
        <v>45292</v>
      </c>
      <c r="E29" s="228">
        <v>2614</v>
      </c>
      <c r="F29" s="354">
        <v>0.2</v>
      </c>
    </row>
    <row r="30" spans="1:6" s="8" customFormat="1" ht="15.75" hidden="1" x14ac:dyDescent="0.25">
      <c r="A30" s="233" t="s">
        <v>473</v>
      </c>
      <c r="B30" s="449" t="s">
        <v>419</v>
      </c>
      <c r="C30" s="352"/>
      <c r="D30" s="355"/>
      <c r="E30" s="356"/>
      <c r="F30" s="354"/>
    </row>
    <row r="31" spans="1:6" ht="15.75" hidden="1" x14ac:dyDescent="0.25">
      <c r="A31" s="233" t="s">
        <v>483</v>
      </c>
      <c r="B31" s="358" t="s">
        <v>59</v>
      </c>
      <c r="C31" s="224" t="s">
        <v>84</v>
      </c>
      <c r="D31" s="355">
        <v>45311</v>
      </c>
      <c r="E31" s="423">
        <v>5375.0120708539507</v>
      </c>
      <c r="F31" s="354">
        <v>0.2</v>
      </c>
    </row>
    <row r="32" spans="1:6" ht="15.75" hidden="1" x14ac:dyDescent="0.25">
      <c r="A32" s="233" t="s">
        <v>484</v>
      </c>
      <c r="B32" s="358" t="s">
        <v>60</v>
      </c>
      <c r="C32" s="224" t="s">
        <v>84</v>
      </c>
      <c r="D32" s="355">
        <v>45311</v>
      </c>
      <c r="E32" s="423">
        <v>5707.977420375877</v>
      </c>
      <c r="F32" s="354">
        <v>0.2</v>
      </c>
    </row>
    <row r="33" spans="1:6" ht="15.75" hidden="1" x14ac:dyDescent="0.25">
      <c r="A33" s="233" t="s">
        <v>485</v>
      </c>
      <c r="B33" s="358" t="s">
        <v>61</v>
      </c>
      <c r="C33" s="224" t="s">
        <v>84</v>
      </c>
      <c r="D33" s="355">
        <v>45311</v>
      </c>
      <c r="E33" s="228">
        <v>10126.647850313231</v>
      </c>
      <c r="F33" s="354">
        <v>0.2</v>
      </c>
    </row>
    <row r="34" spans="1:6" s="8" customFormat="1" ht="15.75" hidden="1" x14ac:dyDescent="0.25">
      <c r="A34" s="350" t="s">
        <v>486</v>
      </c>
      <c r="B34" s="358" t="s">
        <v>422</v>
      </c>
      <c r="C34" s="352" t="s">
        <v>84</v>
      </c>
      <c r="D34" s="355">
        <v>45311</v>
      </c>
      <c r="E34" s="423">
        <v>5330.4088720738664</v>
      </c>
      <c r="F34" s="354">
        <v>0.2</v>
      </c>
    </row>
    <row r="35" spans="1:6" ht="15.75" hidden="1" x14ac:dyDescent="0.25">
      <c r="A35" s="233" t="s">
        <v>487</v>
      </c>
      <c r="B35" s="358" t="s">
        <v>62</v>
      </c>
      <c r="C35" s="224" t="s">
        <v>84</v>
      </c>
      <c r="D35" s="355">
        <v>45311</v>
      </c>
      <c r="E35" s="423">
        <v>7750.12</v>
      </c>
      <c r="F35" s="354">
        <v>0.2</v>
      </c>
    </row>
    <row r="36" spans="1:6" ht="15.75" hidden="1" x14ac:dyDescent="0.25">
      <c r="A36" s="233" t="s">
        <v>488</v>
      </c>
      <c r="B36" s="358" t="s">
        <v>63</v>
      </c>
      <c r="C36" s="224" t="s">
        <v>84</v>
      </c>
      <c r="D36" s="355">
        <v>45311</v>
      </c>
      <c r="E36" s="228">
        <v>10178.799999999999</v>
      </c>
      <c r="F36" s="354">
        <v>0.2</v>
      </c>
    </row>
    <row r="37" spans="1:6" ht="15.75" hidden="1" x14ac:dyDescent="0.25">
      <c r="A37" s="233" t="s">
        <v>489</v>
      </c>
      <c r="B37" s="358" t="s">
        <v>64</v>
      </c>
      <c r="C37" s="224" t="s">
        <v>84</v>
      </c>
      <c r="D37" s="355">
        <v>45311</v>
      </c>
      <c r="E37" s="423">
        <v>17226.981183646563</v>
      </c>
      <c r="F37" s="354">
        <v>0.2</v>
      </c>
    </row>
    <row r="38" spans="1:6" ht="15.75" hidden="1" x14ac:dyDescent="0.25">
      <c r="A38" s="233" t="s">
        <v>490</v>
      </c>
      <c r="B38" s="358" t="s">
        <v>65</v>
      </c>
      <c r="C38" s="224" t="s">
        <v>84</v>
      </c>
      <c r="D38" s="355">
        <v>45311</v>
      </c>
      <c r="E38" s="423">
        <v>19016.981183646563</v>
      </c>
      <c r="F38" s="354">
        <v>0.2</v>
      </c>
    </row>
    <row r="39" spans="1:6" ht="15.75" hidden="1" x14ac:dyDescent="0.25">
      <c r="A39" s="233" t="s">
        <v>491</v>
      </c>
      <c r="B39" s="358" t="s">
        <v>66</v>
      </c>
      <c r="C39" s="224" t="s">
        <v>84</v>
      </c>
      <c r="D39" s="355">
        <v>45311</v>
      </c>
      <c r="E39" s="228">
        <v>6588.6320708539506</v>
      </c>
      <c r="F39" s="354">
        <v>0.2</v>
      </c>
    </row>
    <row r="40" spans="1:6" ht="15.75" hidden="1" x14ac:dyDescent="0.25">
      <c r="A40" s="233" t="s">
        <v>492</v>
      </c>
      <c r="B40" s="358" t="s">
        <v>67</v>
      </c>
      <c r="C40" s="224" t="s">
        <v>84</v>
      </c>
      <c r="D40" s="355">
        <v>45311</v>
      </c>
      <c r="E40" s="423">
        <v>6723.478737520617</v>
      </c>
      <c r="F40" s="354">
        <v>0.2</v>
      </c>
    </row>
    <row r="41" spans="1:6" ht="15.75" hidden="1" x14ac:dyDescent="0.25">
      <c r="A41" s="233" t="s">
        <v>493</v>
      </c>
      <c r="B41" s="358" t="s">
        <v>68</v>
      </c>
      <c r="C41" s="224" t="s">
        <v>84</v>
      </c>
      <c r="D41" s="355">
        <v>45311</v>
      </c>
      <c r="E41" s="423">
        <v>7802.2520708539505</v>
      </c>
      <c r="F41" s="354">
        <v>0.2</v>
      </c>
    </row>
    <row r="42" spans="1:6" ht="15.75" hidden="1" x14ac:dyDescent="0.25">
      <c r="A42" s="233" t="s">
        <v>494</v>
      </c>
      <c r="B42" s="358" t="s">
        <v>69</v>
      </c>
      <c r="C42" s="224" t="s">
        <v>84</v>
      </c>
      <c r="D42" s="355">
        <v>45311</v>
      </c>
      <c r="E42" s="228">
        <v>6723.478737520617</v>
      </c>
      <c r="F42" s="354">
        <v>0.2</v>
      </c>
    </row>
    <row r="43" spans="1:6" ht="15.75" hidden="1" x14ac:dyDescent="0.25">
      <c r="A43" s="233" t="s">
        <v>495</v>
      </c>
      <c r="B43" s="358" t="s">
        <v>70</v>
      </c>
      <c r="C43" s="224" t="s">
        <v>84</v>
      </c>
      <c r="D43" s="355">
        <v>45311</v>
      </c>
      <c r="E43" s="423">
        <v>11916.647850313231</v>
      </c>
      <c r="F43" s="354">
        <v>0.2</v>
      </c>
    </row>
    <row r="44" spans="1:6" ht="15.75" hidden="1" x14ac:dyDescent="0.25">
      <c r="A44" s="233" t="s">
        <v>496</v>
      </c>
      <c r="B44" s="358" t="s">
        <v>71</v>
      </c>
      <c r="C44" s="224" t="s">
        <v>84</v>
      </c>
      <c r="D44" s="355">
        <v>45311</v>
      </c>
      <c r="E44" s="423">
        <v>13646.981183646565</v>
      </c>
      <c r="F44" s="354">
        <v>0.2</v>
      </c>
    </row>
    <row r="45" spans="1:6" ht="15.75" hidden="1" x14ac:dyDescent="0.25">
      <c r="A45" s="233" t="s">
        <v>497</v>
      </c>
      <c r="B45" s="358" t="s">
        <v>72</v>
      </c>
      <c r="C45" s="224" t="s">
        <v>84</v>
      </c>
      <c r="D45" s="355">
        <v>45311</v>
      </c>
      <c r="E45" s="228">
        <v>15556.314516979897</v>
      </c>
      <c r="F45" s="354">
        <v>0.2</v>
      </c>
    </row>
    <row r="46" spans="1:6" ht="15.75" hidden="1" x14ac:dyDescent="0.25">
      <c r="A46" s="233" t="s">
        <v>498</v>
      </c>
      <c r="B46" s="358" t="s">
        <v>73</v>
      </c>
      <c r="C46" s="224" t="s">
        <v>84</v>
      </c>
      <c r="D46" s="355">
        <v>45311</v>
      </c>
      <c r="E46" s="423">
        <v>8746.178737520615</v>
      </c>
      <c r="F46" s="354">
        <v>0.2</v>
      </c>
    </row>
    <row r="47" spans="1:6" ht="15.75" hidden="1" x14ac:dyDescent="0.25">
      <c r="A47" s="233" t="s">
        <v>499</v>
      </c>
      <c r="B47" s="358" t="s">
        <v>32</v>
      </c>
      <c r="C47" s="224" t="s">
        <v>84</v>
      </c>
      <c r="D47" s="355">
        <v>45311</v>
      </c>
      <c r="E47" s="423">
        <v>12751.981183646565</v>
      </c>
      <c r="F47" s="354">
        <v>0.2</v>
      </c>
    </row>
    <row r="48" spans="1:6" ht="15.75" hidden="1" x14ac:dyDescent="0.25">
      <c r="A48" s="233" t="s">
        <v>500</v>
      </c>
      <c r="B48" s="358" t="s">
        <v>74</v>
      </c>
      <c r="C48" s="224" t="s">
        <v>84</v>
      </c>
      <c r="D48" s="355">
        <v>45311</v>
      </c>
      <c r="E48" s="228">
        <v>15735.314516979897</v>
      </c>
      <c r="F48" s="354">
        <v>0.2</v>
      </c>
    </row>
    <row r="49" spans="1:6" s="8" customFormat="1" ht="15.75" x14ac:dyDescent="0.25">
      <c r="A49" s="350" t="s">
        <v>474</v>
      </c>
      <c r="B49" s="367" t="s">
        <v>299</v>
      </c>
      <c r="C49" s="352" t="s">
        <v>391</v>
      </c>
      <c r="D49" s="355">
        <v>45292</v>
      </c>
      <c r="E49" s="423">
        <v>2213.64</v>
      </c>
      <c r="F49" s="354">
        <v>0.2</v>
      </c>
    </row>
    <row r="50" spans="1:6" s="8" customFormat="1" ht="31.5" x14ac:dyDescent="0.25">
      <c r="A50" s="350" t="s">
        <v>475</v>
      </c>
      <c r="B50" s="367" t="s">
        <v>300</v>
      </c>
      <c r="C50" s="352" t="s">
        <v>1377</v>
      </c>
      <c r="D50" s="267">
        <v>45292</v>
      </c>
      <c r="E50" s="423">
        <v>55.97</v>
      </c>
      <c r="F50" s="354">
        <v>0.2</v>
      </c>
    </row>
    <row r="51" spans="1:6" s="8" customFormat="1" ht="15.75" x14ac:dyDescent="0.25">
      <c r="A51" s="350" t="s">
        <v>476</v>
      </c>
      <c r="B51" s="367" t="s">
        <v>301</v>
      </c>
      <c r="C51" s="352" t="s">
        <v>395</v>
      </c>
      <c r="D51" s="355">
        <v>45292</v>
      </c>
      <c r="E51" s="228">
        <v>340.56</v>
      </c>
      <c r="F51" s="354">
        <v>0.2</v>
      </c>
    </row>
    <row r="52" spans="1:6" s="8" customFormat="1" ht="15.75" x14ac:dyDescent="0.25">
      <c r="A52" s="350" t="s">
        <v>477</v>
      </c>
      <c r="B52" s="367" t="s">
        <v>482</v>
      </c>
      <c r="C52" s="352" t="s">
        <v>396</v>
      </c>
      <c r="D52" s="355">
        <v>45292</v>
      </c>
      <c r="E52" s="423">
        <v>851.4</v>
      </c>
      <c r="F52" s="354">
        <v>0.2</v>
      </c>
    </row>
    <row r="53" spans="1:6" s="8" customFormat="1" ht="15.75" x14ac:dyDescent="0.25">
      <c r="A53" s="350" t="s">
        <v>478</v>
      </c>
      <c r="B53" s="367" t="s">
        <v>302</v>
      </c>
      <c r="C53" s="352" t="s">
        <v>396</v>
      </c>
      <c r="D53" s="355">
        <v>45292</v>
      </c>
      <c r="E53" s="423">
        <v>681.12</v>
      </c>
      <c r="F53" s="354">
        <v>0.2</v>
      </c>
    </row>
    <row r="54" spans="1:6" s="8" customFormat="1" ht="15.75" x14ac:dyDescent="0.25">
      <c r="A54" s="350" t="s">
        <v>479</v>
      </c>
      <c r="B54" s="367" t="s">
        <v>303</v>
      </c>
      <c r="C54" s="352" t="s">
        <v>396</v>
      </c>
      <c r="D54" s="355">
        <v>45292</v>
      </c>
      <c r="E54" s="228">
        <v>510.84</v>
      </c>
      <c r="F54" s="354">
        <v>0.2</v>
      </c>
    </row>
    <row r="55" spans="1:6" s="8" customFormat="1" ht="15.75" x14ac:dyDescent="0.25">
      <c r="A55" s="350" t="s">
        <v>480</v>
      </c>
      <c r="B55" s="367" t="s">
        <v>304</v>
      </c>
      <c r="C55" s="352" t="s">
        <v>394</v>
      </c>
      <c r="D55" s="355">
        <v>45292</v>
      </c>
      <c r="E55" s="423">
        <v>227.04</v>
      </c>
      <c r="F55" s="354">
        <v>0.2</v>
      </c>
    </row>
    <row r="56" spans="1:6" s="8" customFormat="1" ht="15.75" x14ac:dyDescent="0.25">
      <c r="A56" s="350" t="s">
        <v>481</v>
      </c>
      <c r="B56" s="367" t="s">
        <v>305</v>
      </c>
      <c r="C56" s="352" t="s">
        <v>397</v>
      </c>
      <c r="D56" s="355">
        <v>45292</v>
      </c>
      <c r="E56" s="423">
        <v>283.8</v>
      </c>
      <c r="F56" s="354">
        <v>0.2</v>
      </c>
    </row>
    <row r="57" spans="1:6" s="4" customFormat="1" ht="15.75" x14ac:dyDescent="0.25">
      <c r="A57" s="346" t="s">
        <v>150</v>
      </c>
      <c r="B57" s="347" t="s">
        <v>501</v>
      </c>
      <c r="C57" s="348"/>
      <c r="D57" s="348"/>
      <c r="E57" s="348"/>
      <c r="F57" s="349"/>
    </row>
    <row r="58" spans="1:6" ht="15.75" x14ac:dyDescent="0.25">
      <c r="A58" s="233" t="s">
        <v>502</v>
      </c>
      <c r="B58" s="367" t="s">
        <v>30</v>
      </c>
      <c r="C58" s="224"/>
      <c r="D58" s="355"/>
      <c r="E58" s="356"/>
      <c r="F58" s="354"/>
    </row>
    <row r="59" spans="1:6" s="8" customFormat="1" ht="15.75" x14ac:dyDescent="0.25">
      <c r="A59" s="350" t="s">
        <v>151</v>
      </c>
      <c r="B59" s="359" t="s">
        <v>31</v>
      </c>
      <c r="C59" s="352" t="s">
        <v>24</v>
      </c>
      <c r="D59" s="267">
        <v>45292</v>
      </c>
      <c r="E59" s="423">
        <v>1774</v>
      </c>
      <c r="F59" s="354">
        <v>0.2</v>
      </c>
    </row>
    <row r="60" spans="1:6" s="8" customFormat="1" ht="15.75" x14ac:dyDescent="0.25">
      <c r="A60" s="350" t="s">
        <v>152</v>
      </c>
      <c r="B60" s="359" t="s">
        <v>32</v>
      </c>
      <c r="C60" s="352" t="s">
        <v>24</v>
      </c>
      <c r="D60" s="267">
        <v>45292</v>
      </c>
      <c r="E60" s="423">
        <v>1337</v>
      </c>
      <c r="F60" s="354">
        <v>0.2</v>
      </c>
    </row>
    <row r="61" spans="1:6" ht="15.75" x14ac:dyDescent="0.25">
      <c r="A61" s="233" t="s">
        <v>153</v>
      </c>
      <c r="B61" s="360" t="s">
        <v>33</v>
      </c>
      <c r="C61" s="224" t="s">
        <v>24</v>
      </c>
      <c r="D61" s="355">
        <v>45292</v>
      </c>
      <c r="E61" s="228">
        <v>884</v>
      </c>
      <c r="F61" s="354">
        <v>0.2</v>
      </c>
    </row>
    <row r="62" spans="1:6" ht="15.75" x14ac:dyDescent="0.25">
      <c r="A62" s="233" t="s">
        <v>503</v>
      </c>
      <c r="B62" s="360" t="s">
        <v>34</v>
      </c>
      <c r="C62" s="224" t="s">
        <v>24</v>
      </c>
      <c r="D62" s="355">
        <v>45292</v>
      </c>
      <c r="E62" s="423">
        <v>391</v>
      </c>
      <c r="F62" s="354">
        <v>0.2</v>
      </c>
    </row>
    <row r="63" spans="1:6" ht="15.75" x14ac:dyDescent="0.25">
      <c r="A63" s="233" t="s">
        <v>504</v>
      </c>
      <c r="B63" s="360" t="s">
        <v>35</v>
      </c>
      <c r="C63" s="224" t="s">
        <v>24</v>
      </c>
      <c r="D63" s="355">
        <v>45292</v>
      </c>
      <c r="E63" s="423">
        <v>869</v>
      </c>
      <c r="F63" s="354">
        <v>0.2</v>
      </c>
    </row>
    <row r="64" spans="1:6" ht="15.75" x14ac:dyDescent="0.25">
      <c r="A64" s="233" t="s">
        <v>505</v>
      </c>
      <c r="B64" s="360" t="s">
        <v>36</v>
      </c>
      <c r="C64" s="224" t="s">
        <v>24</v>
      </c>
      <c r="D64" s="355">
        <v>45292</v>
      </c>
      <c r="E64" s="228">
        <v>510</v>
      </c>
      <c r="F64" s="354">
        <v>0.2</v>
      </c>
    </row>
    <row r="65" spans="1:6" ht="15.75" x14ac:dyDescent="0.25">
      <c r="A65" s="233" t="s">
        <v>506</v>
      </c>
      <c r="B65" s="360" t="s">
        <v>37</v>
      </c>
      <c r="C65" s="224" t="s">
        <v>24</v>
      </c>
      <c r="D65" s="355">
        <v>45292</v>
      </c>
      <c r="E65" s="423">
        <v>221</v>
      </c>
      <c r="F65" s="354">
        <v>0.2</v>
      </c>
    </row>
    <row r="66" spans="1:6" ht="15.75" x14ac:dyDescent="0.25">
      <c r="A66" s="233" t="s">
        <v>507</v>
      </c>
      <c r="B66" s="360" t="s">
        <v>38</v>
      </c>
      <c r="C66" s="224" t="s">
        <v>24</v>
      </c>
      <c r="D66" s="355">
        <v>45292</v>
      </c>
      <c r="E66" s="423">
        <v>1383</v>
      </c>
      <c r="F66" s="354">
        <v>0.2</v>
      </c>
    </row>
    <row r="67" spans="1:6" ht="15.75" x14ac:dyDescent="0.25">
      <c r="A67" s="233" t="s">
        <v>508</v>
      </c>
      <c r="B67" s="360" t="s">
        <v>906</v>
      </c>
      <c r="C67" s="224" t="s">
        <v>24</v>
      </c>
      <c r="D67" s="355">
        <v>45292</v>
      </c>
      <c r="E67" s="228">
        <v>133</v>
      </c>
      <c r="F67" s="354">
        <v>0.2</v>
      </c>
    </row>
    <row r="68" spans="1:6" ht="15.75" x14ac:dyDescent="0.25">
      <c r="A68" s="233" t="s">
        <v>509</v>
      </c>
      <c r="B68" s="360" t="s">
        <v>907</v>
      </c>
      <c r="C68" s="224" t="s">
        <v>24</v>
      </c>
      <c r="D68" s="355">
        <v>45292</v>
      </c>
      <c r="E68" s="423">
        <v>1194</v>
      </c>
      <c r="F68" s="354">
        <v>0.2</v>
      </c>
    </row>
    <row r="69" spans="1:6" ht="15.75" x14ac:dyDescent="0.25">
      <c r="A69" s="233" t="s">
        <v>510</v>
      </c>
      <c r="B69" s="360" t="s">
        <v>909</v>
      </c>
      <c r="C69" s="224" t="s">
        <v>24</v>
      </c>
      <c r="D69" s="355">
        <v>45292</v>
      </c>
      <c r="E69" s="423">
        <v>575</v>
      </c>
      <c r="F69" s="354">
        <v>0.2</v>
      </c>
    </row>
    <row r="70" spans="1:6" ht="15.75" x14ac:dyDescent="0.25">
      <c r="A70" s="233" t="s">
        <v>908</v>
      </c>
      <c r="B70" s="360" t="s">
        <v>39</v>
      </c>
      <c r="C70" s="224" t="s">
        <v>24</v>
      </c>
      <c r="D70" s="355">
        <v>45292</v>
      </c>
      <c r="E70" s="228">
        <v>368</v>
      </c>
      <c r="F70" s="354">
        <v>0.2</v>
      </c>
    </row>
    <row r="71" spans="1:6" s="4" customFormat="1" ht="15.75" hidden="1" x14ac:dyDescent="0.25">
      <c r="A71" s="346" t="s">
        <v>154</v>
      </c>
      <c r="B71" s="361" t="s">
        <v>1389</v>
      </c>
      <c r="C71" s="362"/>
      <c r="D71" s="363"/>
      <c r="E71" s="423"/>
      <c r="F71" s="364"/>
    </row>
    <row r="72" spans="1:6" ht="15.75" hidden="1" x14ac:dyDescent="0.25">
      <c r="A72" s="350" t="s">
        <v>53</v>
      </c>
      <c r="B72" s="351" t="s">
        <v>42</v>
      </c>
      <c r="C72" s="224" t="s">
        <v>43</v>
      </c>
      <c r="D72" s="355">
        <v>45311</v>
      </c>
      <c r="E72" s="423">
        <v>3275</v>
      </c>
      <c r="F72" s="354">
        <v>0.2</v>
      </c>
    </row>
    <row r="73" spans="1:6" s="8" customFormat="1" ht="15.75" hidden="1" x14ac:dyDescent="0.25">
      <c r="A73" s="350" t="s">
        <v>1607</v>
      </c>
      <c r="B73" s="450" t="s">
        <v>1390</v>
      </c>
      <c r="C73" s="352"/>
      <c r="D73" s="355"/>
      <c r="E73" s="356"/>
      <c r="F73" s="354"/>
    </row>
    <row r="74" spans="1:6" ht="15.75" hidden="1" x14ac:dyDescent="0.25">
      <c r="A74" s="350" t="s">
        <v>155</v>
      </c>
      <c r="B74" s="369" t="s">
        <v>427</v>
      </c>
      <c r="C74" s="224"/>
      <c r="D74" s="355"/>
      <c r="E74" s="228"/>
      <c r="F74" s="354"/>
    </row>
    <row r="75" spans="1:6" ht="15.75" hidden="1" x14ac:dyDescent="0.25">
      <c r="A75" s="350" t="s">
        <v>156</v>
      </c>
      <c r="B75" s="360" t="s">
        <v>1397</v>
      </c>
      <c r="C75" s="224" t="s">
        <v>84</v>
      </c>
      <c r="D75" s="355">
        <v>45311</v>
      </c>
      <c r="E75" s="423">
        <v>2390.75</v>
      </c>
      <c r="F75" s="354">
        <v>0.2</v>
      </c>
    </row>
    <row r="76" spans="1:6" ht="15.75" hidden="1" x14ac:dyDescent="0.25">
      <c r="A76" s="350" t="s">
        <v>157</v>
      </c>
      <c r="B76" s="360" t="s">
        <v>429</v>
      </c>
      <c r="C76" s="224" t="s">
        <v>84</v>
      </c>
      <c r="D76" s="355">
        <v>45311</v>
      </c>
      <c r="E76" s="423">
        <v>2620</v>
      </c>
      <c r="F76" s="354">
        <v>0.2</v>
      </c>
    </row>
    <row r="77" spans="1:6" ht="15.75" hidden="1" x14ac:dyDescent="0.25">
      <c r="A77" s="350" t="s">
        <v>158</v>
      </c>
      <c r="B77" s="360" t="s">
        <v>528</v>
      </c>
      <c r="C77" s="224" t="s">
        <v>84</v>
      </c>
      <c r="D77" s="355">
        <v>45311</v>
      </c>
      <c r="E77" s="228">
        <v>3820.83</v>
      </c>
      <c r="F77" s="354">
        <v>0.2</v>
      </c>
    </row>
    <row r="78" spans="1:6" ht="15.75" hidden="1" x14ac:dyDescent="0.25">
      <c r="A78" s="350" t="s">
        <v>159</v>
      </c>
      <c r="B78" s="360" t="s">
        <v>261</v>
      </c>
      <c r="C78" s="224" t="s">
        <v>84</v>
      </c>
      <c r="D78" s="355">
        <v>45311</v>
      </c>
      <c r="E78" s="423">
        <v>3406</v>
      </c>
      <c r="F78" s="354">
        <v>0.2</v>
      </c>
    </row>
    <row r="79" spans="1:6" ht="15.75" hidden="1" x14ac:dyDescent="0.25">
      <c r="A79" s="350" t="s">
        <v>160</v>
      </c>
      <c r="B79" s="360" t="s">
        <v>262</v>
      </c>
      <c r="C79" s="224" t="s">
        <v>84</v>
      </c>
      <c r="D79" s="355">
        <v>45311</v>
      </c>
      <c r="E79" s="423">
        <v>3831.7499999999995</v>
      </c>
      <c r="F79" s="354">
        <v>0.2</v>
      </c>
    </row>
    <row r="80" spans="1:6" ht="15.75" hidden="1" x14ac:dyDescent="0.25">
      <c r="A80" s="350" t="s">
        <v>1608</v>
      </c>
      <c r="B80" s="360" t="s">
        <v>263</v>
      </c>
      <c r="C80" s="224" t="s">
        <v>84</v>
      </c>
      <c r="D80" s="355">
        <v>45311</v>
      </c>
      <c r="E80" s="228">
        <v>2947.5</v>
      </c>
      <c r="F80" s="354">
        <v>0.2</v>
      </c>
    </row>
    <row r="81" spans="1:6" ht="15.75" hidden="1" x14ac:dyDescent="0.25">
      <c r="A81" s="350" t="s">
        <v>1609</v>
      </c>
      <c r="B81" s="360" t="s">
        <v>430</v>
      </c>
      <c r="C81" s="224" t="s">
        <v>84</v>
      </c>
      <c r="D81" s="355">
        <v>45311</v>
      </c>
      <c r="E81" s="423">
        <v>4224.75</v>
      </c>
      <c r="F81" s="354">
        <v>0.2</v>
      </c>
    </row>
    <row r="82" spans="1:6" ht="15.75" hidden="1" x14ac:dyDescent="0.25">
      <c r="A82" s="350" t="s">
        <v>1610</v>
      </c>
      <c r="B82" s="360" t="s">
        <v>82</v>
      </c>
      <c r="C82" s="224" t="s">
        <v>84</v>
      </c>
      <c r="D82" s="355">
        <v>45311</v>
      </c>
      <c r="E82" s="228">
        <v>2892.92</v>
      </c>
      <c r="F82" s="354">
        <v>0.2</v>
      </c>
    </row>
    <row r="83" spans="1:6" ht="15.75" hidden="1" x14ac:dyDescent="0.25">
      <c r="A83" s="350" t="s">
        <v>1611</v>
      </c>
      <c r="B83" s="360" t="s">
        <v>61</v>
      </c>
      <c r="C83" s="224" t="s">
        <v>84</v>
      </c>
      <c r="D83" s="355">
        <v>45311</v>
      </c>
      <c r="E83" s="423">
        <v>3220.42</v>
      </c>
      <c r="F83" s="354">
        <v>0.2</v>
      </c>
    </row>
    <row r="84" spans="1:6" ht="15.75" hidden="1" x14ac:dyDescent="0.25">
      <c r="A84" s="350" t="s">
        <v>1612</v>
      </c>
      <c r="B84" s="360" t="s">
        <v>115</v>
      </c>
      <c r="C84" s="224" t="s">
        <v>84</v>
      </c>
      <c r="D84" s="355">
        <v>45311</v>
      </c>
      <c r="E84" s="423">
        <v>4202.92</v>
      </c>
      <c r="F84" s="354">
        <v>0.2</v>
      </c>
    </row>
    <row r="85" spans="1:6" ht="15.75" hidden="1" x14ac:dyDescent="0.25">
      <c r="A85" s="350" t="s">
        <v>1613</v>
      </c>
      <c r="B85" s="360" t="s">
        <v>60</v>
      </c>
      <c r="C85" s="224" t="s">
        <v>84</v>
      </c>
      <c r="D85" s="355">
        <v>45311</v>
      </c>
      <c r="E85" s="423">
        <v>2674.58</v>
      </c>
      <c r="F85" s="354">
        <v>0.2</v>
      </c>
    </row>
    <row r="86" spans="1:6" ht="15.75" hidden="1" x14ac:dyDescent="0.25">
      <c r="A86" s="350" t="s">
        <v>1614</v>
      </c>
      <c r="B86" s="360" t="s">
        <v>66</v>
      </c>
      <c r="C86" s="224" t="s">
        <v>84</v>
      </c>
      <c r="D86" s="355">
        <v>45311</v>
      </c>
      <c r="E86" s="423">
        <v>2401.67</v>
      </c>
      <c r="F86" s="354">
        <v>0.2</v>
      </c>
    </row>
    <row r="87" spans="1:6" ht="15.75" hidden="1" x14ac:dyDescent="0.25">
      <c r="A87" s="350" t="s">
        <v>1615</v>
      </c>
      <c r="B87" s="360" t="s">
        <v>81</v>
      </c>
      <c r="C87" s="224" t="s">
        <v>84</v>
      </c>
      <c r="D87" s="355">
        <v>45311</v>
      </c>
      <c r="E87" s="423">
        <v>3608.5</v>
      </c>
      <c r="F87" s="354">
        <v>0.2</v>
      </c>
    </row>
    <row r="88" spans="1:6" ht="15.75" hidden="1" x14ac:dyDescent="0.25">
      <c r="A88" s="350" t="s">
        <v>1715</v>
      </c>
      <c r="B88" s="359" t="s">
        <v>1707</v>
      </c>
      <c r="C88" s="224" t="s">
        <v>84</v>
      </c>
      <c r="D88" s="355">
        <v>45311</v>
      </c>
      <c r="E88" s="423">
        <v>2063.25</v>
      </c>
      <c r="F88" s="354">
        <v>0.2</v>
      </c>
    </row>
    <row r="89" spans="1:6" ht="15.75" hidden="1" x14ac:dyDescent="0.25">
      <c r="A89" s="350" t="s">
        <v>1716</v>
      </c>
      <c r="B89" s="359" t="s">
        <v>1708</v>
      </c>
      <c r="C89" s="352" t="s">
        <v>84</v>
      </c>
      <c r="D89" s="355">
        <v>45311</v>
      </c>
      <c r="E89" s="423">
        <v>2652.75</v>
      </c>
      <c r="F89" s="354">
        <v>0.2</v>
      </c>
    </row>
    <row r="90" spans="1:6" ht="15.75" hidden="1" x14ac:dyDescent="0.25">
      <c r="A90" s="350" t="s">
        <v>1717</v>
      </c>
      <c r="B90" s="359" t="s">
        <v>1709</v>
      </c>
      <c r="C90" s="352" t="s">
        <v>84</v>
      </c>
      <c r="D90" s="355">
        <v>45311</v>
      </c>
      <c r="E90" s="423">
        <v>1932.25</v>
      </c>
      <c r="F90" s="354">
        <v>0.2</v>
      </c>
    </row>
    <row r="91" spans="1:6" ht="15.75" hidden="1" x14ac:dyDescent="0.25">
      <c r="A91" s="350" t="s">
        <v>1718</v>
      </c>
      <c r="B91" s="359" t="s">
        <v>1710</v>
      </c>
      <c r="C91" s="352" t="s">
        <v>84</v>
      </c>
      <c r="D91" s="355">
        <v>45311</v>
      </c>
      <c r="E91" s="423">
        <v>2652.75</v>
      </c>
      <c r="F91" s="354">
        <v>0.2</v>
      </c>
    </row>
    <row r="92" spans="1:6" ht="15.75" hidden="1" x14ac:dyDescent="0.25">
      <c r="A92" s="350" t="s">
        <v>170</v>
      </c>
      <c r="B92" s="369" t="s">
        <v>80</v>
      </c>
      <c r="C92" s="224"/>
      <c r="D92" s="355"/>
      <c r="E92" s="228"/>
      <c r="F92" s="354"/>
    </row>
    <row r="93" spans="1:6" ht="15.75" hidden="1" x14ac:dyDescent="0.25">
      <c r="A93" s="350" t="s">
        <v>162</v>
      </c>
      <c r="B93" s="360" t="s">
        <v>60</v>
      </c>
      <c r="C93" s="224" t="s">
        <v>84</v>
      </c>
      <c r="D93" s="355">
        <v>45311</v>
      </c>
      <c r="E93" s="423">
        <v>3602.5000000000005</v>
      </c>
      <c r="F93" s="354">
        <v>0.2</v>
      </c>
    </row>
    <row r="94" spans="1:6" ht="15.75" hidden="1" x14ac:dyDescent="0.25">
      <c r="A94" s="350" t="s">
        <v>171</v>
      </c>
      <c r="B94" s="360" t="s">
        <v>61</v>
      </c>
      <c r="C94" s="224" t="s">
        <v>84</v>
      </c>
      <c r="D94" s="355">
        <v>45311</v>
      </c>
      <c r="E94" s="423">
        <v>7205.0000000000009</v>
      </c>
      <c r="F94" s="354">
        <v>0.2</v>
      </c>
    </row>
    <row r="95" spans="1:6" ht="15.75" hidden="1" x14ac:dyDescent="0.25">
      <c r="A95" s="350" t="s">
        <v>172</v>
      </c>
      <c r="B95" s="360" t="s">
        <v>83</v>
      </c>
      <c r="C95" s="224" t="s">
        <v>84</v>
      </c>
      <c r="D95" s="355">
        <v>45311</v>
      </c>
      <c r="E95" s="228">
        <v>4683.25</v>
      </c>
      <c r="F95" s="354">
        <v>0.2</v>
      </c>
    </row>
    <row r="96" spans="1:6" ht="15.75" hidden="1" x14ac:dyDescent="0.25">
      <c r="A96" s="350" t="s">
        <v>173</v>
      </c>
      <c r="B96" s="360" t="s">
        <v>82</v>
      </c>
      <c r="C96" s="224" t="s">
        <v>84</v>
      </c>
      <c r="D96" s="355">
        <v>45311</v>
      </c>
      <c r="E96" s="423">
        <v>7925.5</v>
      </c>
      <c r="F96" s="354">
        <v>0.2</v>
      </c>
    </row>
    <row r="97" spans="1:6" ht="15.75" hidden="1" x14ac:dyDescent="0.25">
      <c r="A97" s="350" t="s">
        <v>174</v>
      </c>
      <c r="B97" s="360" t="s">
        <v>32</v>
      </c>
      <c r="C97" s="224" t="s">
        <v>84</v>
      </c>
      <c r="D97" s="355">
        <v>45311</v>
      </c>
      <c r="E97" s="423">
        <v>8285.75</v>
      </c>
      <c r="F97" s="354">
        <v>0.2</v>
      </c>
    </row>
    <row r="98" spans="1:6" s="4" customFormat="1" ht="15.75" x14ac:dyDescent="0.25">
      <c r="A98" s="346" t="s">
        <v>198</v>
      </c>
      <c r="B98" s="361" t="s">
        <v>1391</v>
      </c>
      <c r="C98" s="362"/>
      <c r="D98" s="363"/>
      <c r="E98" s="423"/>
      <c r="F98" s="364"/>
    </row>
    <row r="99" spans="1:6" ht="15.75" x14ac:dyDescent="0.25">
      <c r="A99" s="350" t="s">
        <v>139</v>
      </c>
      <c r="B99" s="369" t="s">
        <v>511</v>
      </c>
      <c r="C99" s="224"/>
      <c r="D99" s="224"/>
      <c r="E99" s="423"/>
      <c r="F99" s="354"/>
    </row>
    <row r="100" spans="1:6" s="8" customFormat="1" ht="15.75" hidden="1" x14ac:dyDescent="0.25">
      <c r="A100" s="350" t="s">
        <v>199</v>
      </c>
      <c r="B100" s="359" t="s">
        <v>1405</v>
      </c>
      <c r="C100" s="352" t="s">
        <v>84</v>
      </c>
      <c r="D100" s="267">
        <v>45311</v>
      </c>
      <c r="E100" s="423">
        <v>16412</v>
      </c>
      <c r="F100" s="354">
        <v>0.2</v>
      </c>
    </row>
    <row r="101" spans="1:6" s="8" customFormat="1" ht="15.75" x14ac:dyDescent="0.25">
      <c r="A101" s="350" t="s">
        <v>200</v>
      </c>
      <c r="B101" s="359" t="s">
        <v>1406</v>
      </c>
      <c r="C101" s="352" t="s">
        <v>84</v>
      </c>
      <c r="D101" s="267">
        <v>44927</v>
      </c>
      <c r="E101" s="423">
        <v>18070</v>
      </c>
      <c r="F101" s="354">
        <v>0.2</v>
      </c>
    </row>
    <row r="102" spans="1:6" s="8" customFormat="1" ht="35.25" customHeight="1" x14ac:dyDescent="0.25">
      <c r="A102" s="350" t="s">
        <v>140</v>
      </c>
      <c r="B102" s="369" t="s">
        <v>512</v>
      </c>
      <c r="C102" s="352" t="s">
        <v>84</v>
      </c>
      <c r="D102" s="267">
        <v>45292</v>
      </c>
      <c r="E102" s="423">
        <v>41500</v>
      </c>
      <c r="F102" s="354">
        <v>0.2</v>
      </c>
    </row>
    <row r="103" spans="1:6" s="8" customFormat="1" ht="15.75" x14ac:dyDescent="0.25">
      <c r="A103" s="350" t="s">
        <v>201</v>
      </c>
      <c r="B103" s="369" t="s">
        <v>514</v>
      </c>
      <c r="C103" s="352" t="s">
        <v>90</v>
      </c>
      <c r="D103" s="267">
        <v>45292</v>
      </c>
      <c r="E103" s="423">
        <v>30630.818063953717</v>
      </c>
      <c r="F103" s="354">
        <v>0.2</v>
      </c>
    </row>
    <row r="104" spans="1:6" s="8" customFormat="1" ht="15.75" x14ac:dyDescent="0.25">
      <c r="A104" s="350" t="s">
        <v>202</v>
      </c>
      <c r="B104" s="369" t="s">
        <v>515</v>
      </c>
      <c r="C104" s="352"/>
      <c r="D104" s="267"/>
      <c r="E104" s="228"/>
      <c r="F104" s="354"/>
    </row>
    <row r="105" spans="1:6" s="8" customFormat="1" ht="15.75" x14ac:dyDescent="0.25">
      <c r="A105" s="350" t="s">
        <v>1620</v>
      </c>
      <c r="B105" s="359" t="s">
        <v>527</v>
      </c>
      <c r="C105" s="352" t="s">
        <v>91</v>
      </c>
      <c r="D105" s="267">
        <v>45292</v>
      </c>
      <c r="E105" s="423">
        <v>190.5</v>
      </c>
      <c r="F105" s="354">
        <v>0.2</v>
      </c>
    </row>
    <row r="106" spans="1:6" s="8" customFormat="1" ht="31.5" x14ac:dyDescent="0.25">
      <c r="A106" s="350" t="s">
        <v>1621</v>
      </c>
      <c r="B106" s="359" t="s">
        <v>516</v>
      </c>
      <c r="C106" s="352" t="s">
        <v>91</v>
      </c>
      <c r="D106" s="267">
        <v>45292</v>
      </c>
      <c r="E106" s="423">
        <v>168.5</v>
      </c>
      <c r="F106" s="354">
        <v>0.2</v>
      </c>
    </row>
    <row r="107" spans="1:6" ht="15.75" x14ac:dyDescent="0.25">
      <c r="A107" s="350" t="s">
        <v>203</v>
      </c>
      <c r="B107" s="369" t="s">
        <v>960</v>
      </c>
      <c r="C107" s="224" t="s">
        <v>91</v>
      </c>
      <c r="D107" s="355">
        <v>45292</v>
      </c>
      <c r="E107" s="228">
        <v>188.42000000000002</v>
      </c>
      <c r="F107" s="354">
        <v>0.2</v>
      </c>
    </row>
    <row r="108" spans="1:6" ht="15.75" x14ac:dyDescent="0.25">
      <c r="A108" s="350" t="s">
        <v>204</v>
      </c>
      <c r="B108" s="369" t="s">
        <v>86</v>
      </c>
      <c r="C108" s="224"/>
      <c r="D108" s="355"/>
      <c r="E108" s="423"/>
      <c r="F108" s="354"/>
    </row>
    <row r="109" spans="1:6" ht="15.75" x14ac:dyDescent="0.25">
      <c r="A109" s="350" t="s">
        <v>1622</v>
      </c>
      <c r="B109" s="360" t="s">
        <v>519</v>
      </c>
      <c r="C109" s="224" t="s">
        <v>91</v>
      </c>
      <c r="D109" s="355">
        <v>45292</v>
      </c>
      <c r="E109" s="423">
        <v>330.5</v>
      </c>
      <c r="F109" s="354">
        <v>0.2</v>
      </c>
    </row>
    <row r="110" spans="1:6" ht="31.5" x14ac:dyDescent="0.25">
      <c r="A110" s="350" t="s">
        <v>1623</v>
      </c>
      <c r="B110" s="360" t="s">
        <v>517</v>
      </c>
      <c r="C110" s="224" t="s">
        <v>91</v>
      </c>
      <c r="D110" s="355">
        <v>45292</v>
      </c>
      <c r="E110" s="228">
        <v>150.15</v>
      </c>
      <c r="F110" s="354">
        <v>0.2</v>
      </c>
    </row>
    <row r="111" spans="1:6" ht="31.5" x14ac:dyDescent="0.25">
      <c r="A111" s="350" t="s">
        <v>1624</v>
      </c>
      <c r="B111" s="360" t="s">
        <v>518</v>
      </c>
      <c r="C111" s="224" t="s">
        <v>91</v>
      </c>
      <c r="D111" s="355">
        <v>45292</v>
      </c>
      <c r="E111" s="423">
        <v>82.153485586864335</v>
      </c>
      <c r="F111" s="354">
        <v>0.2</v>
      </c>
    </row>
    <row r="112" spans="1:6" ht="31.5" x14ac:dyDescent="0.25">
      <c r="A112" s="350" t="s">
        <v>1625</v>
      </c>
      <c r="B112" s="360" t="s">
        <v>522</v>
      </c>
      <c r="C112" s="224" t="s">
        <v>91</v>
      </c>
      <c r="D112" s="355">
        <v>45292</v>
      </c>
      <c r="E112" s="423">
        <v>77.180126064375955</v>
      </c>
      <c r="F112" s="354">
        <v>0.2</v>
      </c>
    </row>
    <row r="113" spans="1:6" ht="15.75" x14ac:dyDescent="0.25">
      <c r="A113" s="350" t="s">
        <v>205</v>
      </c>
      <c r="B113" s="369" t="s">
        <v>87</v>
      </c>
      <c r="C113" s="224" t="s">
        <v>92</v>
      </c>
      <c r="D113" s="355">
        <v>45292</v>
      </c>
      <c r="E113" s="228">
        <v>4045.233829447363</v>
      </c>
      <c r="F113" s="354">
        <v>0.2</v>
      </c>
    </row>
    <row r="114" spans="1:6" ht="15.75" hidden="1" x14ac:dyDescent="0.25">
      <c r="A114" s="350" t="s">
        <v>1407</v>
      </c>
      <c r="B114" s="369" t="s">
        <v>93</v>
      </c>
      <c r="C114" s="224"/>
      <c r="D114" s="355"/>
      <c r="E114" s="423"/>
      <c r="F114" s="354"/>
    </row>
    <row r="115" spans="1:6" ht="34.5" hidden="1" customHeight="1" x14ac:dyDescent="0.25">
      <c r="A115" s="350" t="s">
        <v>1408</v>
      </c>
      <c r="B115" s="359" t="s">
        <v>1626</v>
      </c>
      <c r="C115" s="224" t="s">
        <v>84</v>
      </c>
      <c r="D115" s="355">
        <v>45311</v>
      </c>
      <c r="E115" s="423">
        <v>3275</v>
      </c>
      <c r="F115" s="354">
        <v>0.2</v>
      </c>
    </row>
    <row r="116" spans="1:6" ht="15.75" hidden="1" x14ac:dyDescent="0.25">
      <c r="A116" s="350" t="s">
        <v>1409</v>
      </c>
      <c r="B116" s="359" t="s">
        <v>129</v>
      </c>
      <c r="C116" s="224" t="s">
        <v>84</v>
      </c>
      <c r="D116" s="355">
        <v>45311</v>
      </c>
      <c r="E116" s="423">
        <v>1801.5</v>
      </c>
      <c r="F116" s="354">
        <v>0.2</v>
      </c>
    </row>
    <row r="117" spans="1:6" ht="15.75" hidden="1" x14ac:dyDescent="0.25">
      <c r="A117" s="350" t="s">
        <v>1410</v>
      </c>
      <c r="B117" s="359" t="s">
        <v>1398</v>
      </c>
      <c r="C117" s="224" t="s">
        <v>84</v>
      </c>
      <c r="D117" s="355">
        <v>45311</v>
      </c>
      <c r="E117" s="423">
        <v>2341.5</v>
      </c>
      <c r="F117" s="354">
        <v>0.2</v>
      </c>
    </row>
    <row r="118" spans="1:6" ht="15.75" hidden="1" x14ac:dyDescent="0.25">
      <c r="A118" s="350" t="s">
        <v>1411</v>
      </c>
      <c r="B118" s="359" t="s">
        <v>1399</v>
      </c>
      <c r="C118" s="224" t="s">
        <v>84</v>
      </c>
      <c r="D118" s="355">
        <v>45311</v>
      </c>
      <c r="E118" s="423">
        <v>3602.5</v>
      </c>
      <c r="F118" s="354">
        <v>0.2</v>
      </c>
    </row>
    <row r="119" spans="1:6" ht="15.75" hidden="1" x14ac:dyDescent="0.25">
      <c r="A119" s="350" t="s">
        <v>1412</v>
      </c>
      <c r="B119" s="359" t="s">
        <v>1696</v>
      </c>
      <c r="C119" s="224" t="s">
        <v>84</v>
      </c>
      <c r="D119" s="355">
        <v>45311</v>
      </c>
      <c r="E119" s="423">
        <v>2947.5</v>
      </c>
      <c r="F119" s="354">
        <v>0.2</v>
      </c>
    </row>
    <row r="120" spans="1:6" ht="15.75" hidden="1" x14ac:dyDescent="0.25">
      <c r="A120" s="350" t="s">
        <v>1413</v>
      </c>
      <c r="B120" s="359" t="s">
        <v>64</v>
      </c>
      <c r="C120" s="224" t="s">
        <v>84</v>
      </c>
      <c r="D120" s="355">
        <v>45311</v>
      </c>
      <c r="E120" s="423">
        <v>3930</v>
      </c>
      <c r="F120" s="354">
        <v>0.2</v>
      </c>
    </row>
    <row r="121" spans="1:6" ht="15.75" hidden="1" x14ac:dyDescent="0.25">
      <c r="A121" s="350" t="s">
        <v>1414</v>
      </c>
      <c r="B121" s="359" t="s">
        <v>545</v>
      </c>
      <c r="C121" s="224" t="s">
        <v>84</v>
      </c>
      <c r="D121" s="355">
        <v>45311</v>
      </c>
      <c r="E121" s="228">
        <v>3602.5000000000005</v>
      </c>
      <c r="F121" s="354">
        <v>0.2</v>
      </c>
    </row>
    <row r="122" spans="1:6" ht="15.75" hidden="1" x14ac:dyDescent="0.25">
      <c r="A122" s="350" t="s">
        <v>1415</v>
      </c>
      <c r="B122" s="369" t="s">
        <v>94</v>
      </c>
      <c r="C122" s="224"/>
      <c r="D122" s="355"/>
      <c r="E122" s="423"/>
      <c r="F122" s="354"/>
    </row>
    <row r="123" spans="1:6" ht="34.5" hidden="1" customHeight="1" x14ac:dyDescent="0.25">
      <c r="A123" s="350" t="s">
        <v>1416</v>
      </c>
      <c r="B123" s="359" t="s">
        <v>1626</v>
      </c>
      <c r="C123" s="224" t="s">
        <v>84</v>
      </c>
      <c r="D123" s="355">
        <v>45311</v>
      </c>
      <c r="E123" s="423">
        <v>3275</v>
      </c>
      <c r="F123" s="354">
        <v>0.2</v>
      </c>
    </row>
    <row r="124" spans="1:6" ht="15.75" hidden="1" x14ac:dyDescent="0.25">
      <c r="A124" s="350" t="s">
        <v>1417</v>
      </c>
      <c r="B124" s="359" t="s">
        <v>129</v>
      </c>
      <c r="C124" s="224" t="s">
        <v>84</v>
      </c>
      <c r="D124" s="355">
        <v>45311</v>
      </c>
      <c r="E124" s="423">
        <v>1801.5</v>
      </c>
      <c r="F124" s="354">
        <v>0.2</v>
      </c>
    </row>
    <row r="125" spans="1:6" ht="15.75" hidden="1" x14ac:dyDescent="0.25">
      <c r="A125" s="350" t="s">
        <v>1418</v>
      </c>
      <c r="B125" s="359" t="s">
        <v>1398</v>
      </c>
      <c r="C125" s="224" t="s">
        <v>84</v>
      </c>
      <c r="D125" s="355">
        <v>45311</v>
      </c>
      <c r="E125" s="423">
        <v>2341.5</v>
      </c>
      <c r="F125" s="354">
        <v>0.2</v>
      </c>
    </row>
    <row r="126" spans="1:6" ht="15.75" hidden="1" x14ac:dyDescent="0.25">
      <c r="A126" s="350" t="s">
        <v>1419</v>
      </c>
      <c r="B126" s="359" t="s">
        <v>1399</v>
      </c>
      <c r="C126" s="224" t="s">
        <v>84</v>
      </c>
      <c r="D126" s="355">
        <v>45311</v>
      </c>
      <c r="E126" s="423">
        <v>3602.5</v>
      </c>
      <c r="F126" s="354">
        <v>0.2</v>
      </c>
    </row>
    <row r="127" spans="1:6" ht="15.75" hidden="1" x14ac:dyDescent="0.25">
      <c r="A127" s="350" t="s">
        <v>1420</v>
      </c>
      <c r="B127" s="359" t="s">
        <v>1696</v>
      </c>
      <c r="C127" s="224" t="s">
        <v>84</v>
      </c>
      <c r="D127" s="355">
        <v>45311</v>
      </c>
      <c r="E127" s="423">
        <v>2947.5</v>
      </c>
      <c r="F127" s="354">
        <v>0.2</v>
      </c>
    </row>
    <row r="128" spans="1:6" ht="15.75" hidden="1" x14ac:dyDescent="0.25">
      <c r="A128" s="350" t="s">
        <v>1421</v>
      </c>
      <c r="B128" s="359" t="s">
        <v>64</v>
      </c>
      <c r="C128" s="224" t="s">
        <v>84</v>
      </c>
      <c r="D128" s="355">
        <v>45311</v>
      </c>
      <c r="E128" s="423">
        <v>3930</v>
      </c>
      <c r="F128" s="354">
        <v>0.2</v>
      </c>
    </row>
    <row r="129" spans="1:6" ht="15.75" hidden="1" x14ac:dyDescent="0.25">
      <c r="A129" s="350" t="s">
        <v>1422</v>
      </c>
      <c r="B129" s="359" t="s">
        <v>545</v>
      </c>
      <c r="C129" s="224" t="s">
        <v>84</v>
      </c>
      <c r="D129" s="355">
        <v>45311</v>
      </c>
      <c r="E129" s="228">
        <v>3602.5000000000005</v>
      </c>
      <c r="F129" s="354">
        <v>0.2</v>
      </c>
    </row>
    <row r="130" spans="1:6" ht="15.75" hidden="1" x14ac:dyDescent="0.25">
      <c r="A130" s="350" t="s">
        <v>1423</v>
      </c>
      <c r="B130" s="369" t="s">
        <v>95</v>
      </c>
      <c r="C130" s="224"/>
      <c r="D130" s="355"/>
      <c r="E130" s="423"/>
      <c r="F130" s="354"/>
    </row>
    <row r="131" spans="1:6" ht="36" hidden="1" customHeight="1" x14ac:dyDescent="0.25">
      <c r="A131" s="350" t="s">
        <v>1424</v>
      </c>
      <c r="B131" s="359" t="s">
        <v>1627</v>
      </c>
      <c r="C131" s="224" t="s">
        <v>84</v>
      </c>
      <c r="D131" s="355">
        <v>45311</v>
      </c>
      <c r="E131" s="423">
        <v>393</v>
      </c>
      <c r="F131" s="354">
        <v>0.2</v>
      </c>
    </row>
    <row r="132" spans="1:6" ht="15.75" hidden="1" x14ac:dyDescent="0.25">
      <c r="A132" s="350" t="s">
        <v>1425</v>
      </c>
      <c r="B132" s="359" t="s">
        <v>1697</v>
      </c>
      <c r="C132" s="224" t="s">
        <v>84</v>
      </c>
      <c r="D132" s="355">
        <v>45311</v>
      </c>
      <c r="E132" s="228">
        <v>425.75</v>
      </c>
      <c r="F132" s="354">
        <v>0.2</v>
      </c>
    </row>
    <row r="133" spans="1:6" ht="15.75" hidden="1" x14ac:dyDescent="0.25">
      <c r="A133" s="350" t="s">
        <v>1426</v>
      </c>
      <c r="B133" s="359" t="s">
        <v>64</v>
      </c>
      <c r="C133" s="224" t="s">
        <v>84</v>
      </c>
      <c r="D133" s="355">
        <v>45311</v>
      </c>
      <c r="E133" s="423">
        <v>556.75</v>
      </c>
      <c r="F133" s="354">
        <v>0.2</v>
      </c>
    </row>
    <row r="134" spans="1:6" ht="15.75" hidden="1" x14ac:dyDescent="0.25">
      <c r="A134" s="350" t="s">
        <v>1427</v>
      </c>
      <c r="B134" s="369" t="s">
        <v>96</v>
      </c>
      <c r="C134" s="224"/>
      <c r="D134" s="355"/>
      <c r="E134" s="423"/>
      <c r="F134" s="354"/>
    </row>
    <row r="135" spans="1:6" ht="36" hidden="1" customHeight="1" x14ac:dyDescent="0.25">
      <c r="A135" s="350" t="s">
        <v>1428</v>
      </c>
      <c r="B135" s="359" t="s">
        <v>1627</v>
      </c>
      <c r="C135" s="224" t="s">
        <v>84</v>
      </c>
      <c r="D135" s="355">
        <v>45311</v>
      </c>
      <c r="E135" s="228">
        <v>393</v>
      </c>
      <c r="F135" s="354">
        <v>0.2</v>
      </c>
    </row>
    <row r="136" spans="1:6" ht="15.75" hidden="1" x14ac:dyDescent="0.25">
      <c r="A136" s="350" t="s">
        <v>1429</v>
      </c>
      <c r="B136" s="359" t="s">
        <v>1697</v>
      </c>
      <c r="C136" s="224" t="s">
        <v>84</v>
      </c>
      <c r="D136" s="355">
        <v>45311</v>
      </c>
      <c r="E136" s="423">
        <v>425.75</v>
      </c>
      <c r="F136" s="354">
        <v>0.2</v>
      </c>
    </row>
    <row r="137" spans="1:6" ht="15.75" hidden="1" x14ac:dyDescent="0.25">
      <c r="A137" s="350" t="s">
        <v>1430</v>
      </c>
      <c r="B137" s="359" t="s">
        <v>64</v>
      </c>
      <c r="C137" s="224" t="s">
        <v>84</v>
      </c>
      <c r="D137" s="355">
        <v>45311</v>
      </c>
      <c r="E137" s="423">
        <v>556.75</v>
      </c>
      <c r="F137" s="354">
        <v>0.2</v>
      </c>
    </row>
    <row r="138" spans="1:6" ht="15.75" hidden="1" x14ac:dyDescent="0.25">
      <c r="A138" s="350" t="s">
        <v>206</v>
      </c>
      <c r="B138" s="369" t="s">
        <v>423</v>
      </c>
      <c r="C138" s="224"/>
      <c r="D138" s="355"/>
      <c r="E138" s="228"/>
      <c r="F138" s="354"/>
    </row>
    <row r="139" spans="1:6" s="8" customFormat="1" ht="15.75" hidden="1" x14ac:dyDescent="0.25">
      <c r="A139" s="350" t="s">
        <v>546</v>
      </c>
      <c r="B139" s="359" t="s">
        <v>1698</v>
      </c>
      <c r="C139" s="352" t="s">
        <v>84</v>
      </c>
      <c r="D139" s="355">
        <v>45311</v>
      </c>
      <c r="E139" s="423">
        <v>393</v>
      </c>
      <c r="F139" s="354">
        <v>0.2</v>
      </c>
    </row>
    <row r="140" spans="1:6" s="8" customFormat="1" ht="15.75" hidden="1" x14ac:dyDescent="0.25">
      <c r="A140" s="350" t="s">
        <v>547</v>
      </c>
      <c r="B140" s="359" t="s">
        <v>1628</v>
      </c>
      <c r="C140" s="352" t="s">
        <v>84</v>
      </c>
      <c r="D140" s="355">
        <v>45311</v>
      </c>
      <c r="E140" s="423">
        <v>229.25000000000003</v>
      </c>
      <c r="F140" s="354">
        <v>0.2</v>
      </c>
    </row>
    <row r="141" spans="1:6" s="8" customFormat="1" ht="15.75" hidden="1" x14ac:dyDescent="0.25">
      <c r="A141" s="350" t="s">
        <v>1431</v>
      </c>
      <c r="B141" s="359" t="s">
        <v>64</v>
      </c>
      <c r="C141" s="352" t="s">
        <v>84</v>
      </c>
      <c r="D141" s="355">
        <v>45311</v>
      </c>
      <c r="E141" s="228">
        <v>425.75</v>
      </c>
      <c r="F141" s="354">
        <v>0.2</v>
      </c>
    </row>
    <row r="142" spans="1:6" s="8" customFormat="1" ht="15.75" hidden="1" x14ac:dyDescent="0.25">
      <c r="A142" s="350" t="s">
        <v>548</v>
      </c>
      <c r="B142" s="359" t="s">
        <v>543</v>
      </c>
      <c r="C142" s="352" t="s">
        <v>84</v>
      </c>
      <c r="D142" s="355">
        <v>45311</v>
      </c>
      <c r="E142" s="423">
        <v>917.00000000000011</v>
      </c>
      <c r="F142" s="354">
        <v>0.2</v>
      </c>
    </row>
    <row r="143" spans="1:6" s="8" customFormat="1" ht="15.75" hidden="1" x14ac:dyDescent="0.25">
      <c r="A143" s="350" t="s">
        <v>1432</v>
      </c>
      <c r="B143" s="359" t="s">
        <v>545</v>
      </c>
      <c r="C143" s="352" t="s">
        <v>84</v>
      </c>
      <c r="D143" s="355">
        <v>45311</v>
      </c>
      <c r="E143" s="423">
        <v>1015.25</v>
      </c>
      <c r="F143" s="354">
        <v>0.2</v>
      </c>
    </row>
    <row r="144" spans="1:6" ht="15.75" hidden="1" x14ac:dyDescent="0.25">
      <c r="A144" s="350" t="s">
        <v>207</v>
      </c>
      <c r="B144" s="369" t="s">
        <v>424</v>
      </c>
      <c r="C144" s="224"/>
      <c r="D144" s="355"/>
      <c r="E144" s="228"/>
      <c r="F144" s="354"/>
    </row>
    <row r="145" spans="1:6" s="8" customFormat="1" ht="15.75" hidden="1" x14ac:dyDescent="0.25">
      <c r="A145" s="350" t="s">
        <v>550</v>
      </c>
      <c r="B145" s="359" t="s">
        <v>1698</v>
      </c>
      <c r="C145" s="352" t="s">
        <v>84</v>
      </c>
      <c r="D145" s="355">
        <v>45311</v>
      </c>
      <c r="E145" s="423">
        <v>393</v>
      </c>
      <c r="F145" s="354">
        <v>0.2</v>
      </c>
    </row>
    <row r="146" spans="1:6" s="8" customFormat="1" ht="15.75" hidden="1" x14ac:dyDescent="0.25">
      <c r="A146" s="350" t="s">
        <v>551</v>
      </c>
      <c r="B146" s="359" t="s">
        <v>1628</v>
      </c>
      <c r="C146" s="352" t="s">
        <v>84</v>
      </c>
      <c r="D146" s="355">
        <v>45311</v>
      </c>
      <c r="E146" s="423">
        <v>229.25000000000003</v>
      </c>
      <c r="F146" s="354">
        <v>0.2</v>
      </c>
    </row>
    <row r="147" spans="1:6" s="8" customFormat="1" ht="15.75" hidden="1" x14ac:dyDescent="0.25">
      <c r="A147" s="350" t="s">
        <v>1433</v>
      </c>
      <c r="B147" s="359" t="s">
        <v>64</v>
      </c>
      <c r="C147" s="352" t="s">
        <v>84</v>
      </c>
      <c r="D147" s="355">
        <v>45311</v>
      </c>
      <c r="E147" s="228">
        <v>425.75</v>
      </c>
      <c r="F147" s="354">
        <v>0.2</v>
      </c>
    </row>
    <row r="148" spans="1:6" s="8" customFormat="1" ht="15.75" hidden="1" x14ac:dyDescent="0.25">
      <c r="A148" s="350" t="s">
        <v>552</v>
      </c>
      <c r="B148" s="359" t="s">
        <v>543</v>
      </c>
      <c r="C148" s="352" t="s">
        <v>84</v>
      </c>
      <c r="D148" s="355">
        <v>45311</v>
      </c>
      <c r="E148" s="423">
        <v>917.00000000000011</v>
      </c>
      <c r="F148" s="354">
        <v>0.2</v>
      </c>
    </row>
    <row r="149" spans="1:6" s="8" customFormat="1" ht="15.75" hidden="1" x14ac:dyDescent="0.25">
      <c r="A149" s="350" t="s">
        <v>1434</v>
      </c>
      <c r="B149" s="359" t="s">
        <v>545</v>
      </c>
      <c r="C149" s="352" t="s">
        <v>84</v>
      </c>
      <c r="D149" s="355">
        <v>45311</v>
      </c>
      <c r="E149" s="423">
        <v>1015.25</v>
      </c>
      <c r="F149" s="354">
        <v>0.2</v>
      </c>
    </row>
    <row r="150" spans="1:6" ht="31.5" hidden="1" x14ac:dyDescent="0.25">
      <c r="A150" s="350" t="s">
        <v>208</v>
      </c>
      <c r="B150" s="367" t="s">
        <v>97</v>
      </c>
      <c r="C150" s="224"/>
      <c r="D150" s="355"/>
      <c r="E150" s="423"/>
      <c r="F150" s="354"/>
    </row>
    <row r="151" spans="1:6" ht="31.5" hidden="1" x14ac:dyDescent="0.25">
      <c r="A151" s="350" t="s">
        <v>554</v>
      </c>
      <c r="B151" s="359" t="s">
        <v>1626</v>
      </c>
      <c r="C151" s="224" t="s">
        <v>84</v>
      </c>
      <c r="D151" s="355">
        <v>45311</v>
      </c>
      <c r="E151" s="423">
        <v>1637.5</v>
      </c>
      <c r="F151" s="354">
        <v>0.2</v>
      </c>
    </row>
    <row r="152" spans="1:6" ht="15.75" hidden="1" x14ac:dyDescent="0.25">
      <c r="A152" s="350" t="s">
        <v>557</v>
      </c>
      <c r="B152" s="359" t="s">
        <v>1699</v>
      </c>
      <c r="C152" s="224" t="s">
        <v>84</v>
      </c>
      <c r="D152" s="355">
        <v>45311</v>
      </c>
      <c r="E152" s="228">
        <v>818.75</v>
      </c>
      <c r="F152" s="354">
        <v>0.2</v>
      </c>
    </row>
    <row r="153" spans="1:6" ht="15.75" hidden="1" x14ac:dyDescent="0.25">
      <c r="A153" s="350" t="s">
        <v>1435</v>
      </c>
      <c r="B153" s="359" t="s">
        <v>64</v>
      </c>
      <c r="C153" s="224" t="s">
        <v>84</v>
      </c>
      <c r="D153" s="355">
        <v>45311</v>
      </c>
      <c r="E153" s="423">
        <v>2194.25</v>
      </c>
      <c r="F153" s="354">
        <v>0.2</v>
      </c>
    </row>
    <row r="154" spans="1:6" ht="15.75" hidden="1" x14ac:dyDescent="0.25">
      <c r="A154" s="350" t="s">
        <v>558</v>
      </c>
      <c r="B154" s="359" t="s">
        <v>545</v>
      </c>
      <c r="C154" s="224" t="s">
        <v>84</v>
      </c>
      <c r="D154" s="355">
        <v>45311</v>
      </c>
      <c r="E154" s="423">
        <v>1801.2500000000002</v>
      </c>
      <c r="F154" s="354">
        <v>0.2</v>
      </c>
    </row>
    <row r="155" spans="1:6" ht="31.5" hidden="1" x14ac:dyDescent="0.25">
      <c r="A155" s="350" t="s">
        <v>209</v>
      </c>
      <c r="B155" s="369" t="s">
        <v>98</v>
      </c>
      <c r="C155" s="224"/>
      <c r="D155" s="355"/>
      <c r="E155" s="228"/>
      <c r="F155" s="354"/>
    </row>
    <row r="156" spans="1:6" ht="32.25" hidden="1" customHeight="1" x14ac:dyDescent="0.25">
      <c r="A156" s="350" t="s">
        <v>559</v>
      </c>
      <c r="B156" s="359" t="s">
        <v>1626</v>
      </c>
      <c r="C156" s="224" t="s">
        <v>84</v>
      </c>
      <c r="D156" s="355">
        <v>45311</v>
      </c>
      <c r="E156" s="423">
        <v>3275</v>
      </c>
      <c r="F156" s="354">
        <v>0.2</v>
      </c>
    </row>
    <row r="157" spans="1:6" ht="15.75" hidden="1" x14ac:dyDescent="0.25">
      <c r="A157" s="350" t="s">
        <v>560</v>
      </c>
      <c r="B157" s="359" t="s">
        <v>1699</v>
      </c>
      <c r="C157" s="224" t="s">
        <v>84</v>
      </c>
      <c r="D157" s="355">
        <v>45311</v>
      </c>
      <c r="E157" s="423">
        <v>2194.25</v>
      </c>
      <c r="F157" s="354">
        <v>0.2</v>
      </c>
    </row>
    <row r="158" spans="1:6" ht="15.75" hidden="1" x14ac:dyDescent="0.25">
      <c r="A158" s="350" t="s">
        <v>561</v>
      </c>
      <c r="B158" s="359" t="s">
        <v>64</v>
      </c>
      <c r="C158" s="224" t="s">
        <v>84</v>
      </c>
      <c r="D158" s="355">
        <v>45311</v>
      </c>
      <c r="E158" s="228">
        <v>4355.75</v>
      </c>
      <c r="F158" s="354">
        <v>0.2</v>
      </c>
    </row>
    <row r="159" spans="1:6" ht="15.75" hidden="1" x14ac:dyDescent="0.25">
      <c r="A159" s="350" t="s">
        <v>1436</v>
      </c>
      <c r="B159" s="359" t="s">
        <v>545</v>
      </c>
      <c r="C159" s="224" t="s">
        <v>84</v>
      </c>
      <c r="D159" s="355">
        <v>45311</v>
      </c>
      <c r="E159" s="423">
        <v>3602.5000000000005</v>
      </c>
      <c r="F159" s="354">
        <v>0.2</v>
      </c>
    </row>
    <row r="160" spans="1:6" ht="15.75" hidden="1" x14ac:dyDescent="0.25">
      <c r="A160" s="350" t="s">
        <v>210</v>
      </c>
      <c r="B160" s="369" t="s">
        <v>99</v>
      </c>
      <c r="C160" s="224"/>
      <c r="D160" s="355"/>
      <c r="E160" s="423"/>
      <c r="F160" s="354"/>
    </row>
    <row r="161" spans="1:6" ht="31.5" hidden="1" x14ac:dyDescent="0.25">
      <c r="A161" s="350" t="s">
        <v>562</v>
      </c>
      <c r="B161" s="359" t="s">
        <v>1626</v>
      </c>
      <c r="C161" s="224" t="s">
        <v>84</v>
      </c>
      <c r="D161" s="355">
        <v>45311</v>
      </c>
      <c r="E161" s="228">
        <v>818.75</v>
      </c>
      <c r="F161" s="354">
        <v>0.2</v>
      </c>
    </row>
    <row r="162" spans="1:6" ht="15.75" hidden="1" x14ac:dyDescent="0.25">
      <c r="A162" s="350" t="s">
        <v>564</v>
      </c>
      <c r="B162" s="359" t="s">
        <v>1399</v>
      </c>
      <c r="C162" s="224" t="s">
        <v>84</v>
      </c>
      <c r="D162" s="355">
        <v>45311</v>
      </c>
      <c r="E162" s="228">
        <v>1965</v>
      </c>
      <c r="F162" s="354">
        <v>0.2</v>
      </c>
    </row>
    <row r="163" spans="1:6" ht="15.75" hidden="1" x14ac:dyDescent="0.25">
      <c r="A163" s="350" t="s">
        <v>565</v>
      </c>
      <c r="B163" s="359" t="s">
        <v>260</v>
      </c>
      <c r="C163" s="224" t="s">
        <v>84</v>
      </c>
      <c r="D163" s="355">
        <v>45311</v>
      </c>
      <c r="E163" s="228">
        <v>625</v>
      </c>
      <c r="F163" s="354">
        <v>0.2</v>
      </c>
    </row>
    <row r="164" spans="1:6" ht="15.75" hidden="1" x14ac:dyDescent="0.25">
      <c r="A164" s="350" t="s">
        <v>566</v>
      </c>
      <c r="B164" s="359" t="s">
        <v>695</v>
      </c>
      <c r="C164" s="224" t="s">
        <v>84</v>
      </c>
      <c r="D164" s="355">
        <v>45311</v>
      </c>
      <c r="E164" s="228">
        <v>631</v>
      </c>
      <c r="F164" s="354">
        <v>0.2</v>
      </c>
    </row>
    <row r="165" spans="1:6" ht="15.75" hidden="1" x14ac:dyDescent="0.25">
      <c r="A165" s="350" t="s">
        <v>567</v>
      </c>
      <c r="B165" s="359" t="s">
        <v>1700</v>
      </c>
      <c r="C165" s="224" t="s">
        <v>84</v>
      </c>
      <c r="D165" s="355">
        <v>45311</v>
      </c>
      <c r="E165" s="423">
        <v>556.75</v>
      </c>
      <c r="F165" s="354">
        <v>0.2</v>
      </c>
    </row>
    <row r="166" spans="1:6" ht="15.75" hidden="1" x14ac:dyDescent="0.25">
      <c r="A166" s="350" t="s">
        <v>1437</v>
      </c>
      <c r="B166" s="359" t="s">
        <v>64</v>
      </c>
      <c r="C166" s="224" t="s">
        <v>84</v>
      </c>
      <c r="D166" s="355">
        <v>45311</v>
      </c>
      <c r="E166" s="423">
        <v>982.5</v>
      </c>
      <c r="F166" s="354">
        <v>0.2</v>
      </c>
    </row>
    <row r="167" spans="1:6" ht="15.75" hidden="1" x14ac:dyDescent="0.25">
      <c r="A167" s="350" t="s">
        <v>1438</v>
      </c>
      <c r="B167" s="359" t="s">
        <v>545</v>
      </c>
      <c r="C167" s="224" t="s">
        <v>84</v>
      </c>
      <c r="D167" s="355">
        <v>45311</v>
      </c>
      <c r="E167" s="228">
        <v>917.00000000000011</v>
      </c>
      <c r="F167" s="354">
        <v>0.2</v>
      </c>
    </row>
    <row r="168" spans="1:6" ht="15.75" hidden="1" x14ac:dyDescent="0.25">
      <c r="A168" s="350" t="s">
        <v>211</v>
      </c>
      <c r="B168" s="369" t="s">
        <v>100</v>
      </c>
      <c r="C168" s="224"/>
      <c r="D168" s="355"/>
      <c r="E168" s="423"/>
      <c r="F168" s="354"/>
    </row>
    <row r="169" spans="1:6" ht="31.5" hidden="1" x14ac:dyDescent="0.25">
      <c r="A169" s="350" t="s">
        <v>568</v>
      </c>
      <c r="B169" s="359" t="s">
        <v>1626</v>
      </c>
      <c r="C169" s="224" t="s">
        <v>84</v>
      </c>
      <c r="D169" s="355">
        <v>45311</v>
      </c>
      <c r="E169" s="228">
        <v>818.75</v>
      </c>
      <c r="F169" s="354">
        <v>0.2</v>
      </c>
    </row>
    <row r="170" spans="1:6" ht="15.75" hidden="1" x14ac:dyDescent="0.25">
      <c r="A170" s="350" t="s">
        <v>569</v>
      </c>
      <c r="B170" s="359" t="s">
        <v>1399</v>
      </c>
      <c r="C170" s="224" t="s">
        <v>84</v>
      </c>
      <c r="D170" s="355">
        <v>45311</v>
      </c>
      <c r="E170" s="228">
        <v>1965</v>
      </c>
      <c r="F170" s="354">
        <v>0.2</v>
      </c>
    </row>
    <row r="171" spans="1:6" ht="15.75" hidden="1" x14ac:dyDescent="0.25">
      <c r="A171" s="350" t="s">
        <v>570</v>
      </c>
      <c r="B171" s="359" t="s">
        <v>260</v>
      </c>
      <c r="C171" s="224" t="s">
        <v>84</v>
      </c>
      <c r="D171" s="355">
        <v>45311</v>
      </c>
      <c r="E171" s="228">
        <v>625</v>
      </c>
      <c r="F171" s="354">
        <v>0.2</v>
      </c>
    </row>
    <row r="172" spans="1:6" ht="15.75" hidden="1" x14ac:dyDescent="0.25">
      <c r="A172" s="350" t="s">
        <v>571</v>
      </c>
      <c r="B172" s="359" t="s">
        <v>695</v>
      </c>
      <c r="C172" s="224" t="s">
        <v>84</v>
      </c>
      <c r="D172" s="355">
        <v>45311</v>
      </c>
      <c r="E172" s="228">
        <v>631</v>
      </c>
      <c r="F172" s="354">
        <v>0.2</v>
      </c>
    </row>
    <row r="173" spans="1:6" ht="15.75" hidden="1" x14ac:dyDescent="0.25">
      <c r="A173" s="350" t="s">
        <v>572</v>
      </c>
      <c r="B173" s="359" t="s">
        <v>1700</v>
      </c>
      <c r="C173" s="224" t="s">
        <v>84</v>
      </c>
      <c r="D173" s="355">
        <v>45311</v>
      </c>
      <c r="E173" s="423">
        <v>556.75</v>
      </c>
      <c r="F173" s="354">
        <v>0.2</v>
      </c>
    </row>
    <row r="174" spans="1:6" ht="15.75" hidden="1" x14ac:dyDescent="0.25">
      <c r="A174" s="350" t="s">
        <v>1632</v>
      </c>
      <c r="B174" s="359" t="s">
        <v>64</v>
      </c>
      <c r="C174" s="224" t="s">
        <v>84</v>
      </c>
      <c r="D174" s="355">
        <v>45311</v>
      </c>
      <c r="E174" s="423">
        <v>982.5</v>
      </c>
      <c r="F174" s="354">
        <v>0.2</v>
      </c>
    </row>
    <row r="175" spans="1:6" ht="15.75" hidden="1" x14ac:dyDescent="0.25">
      <c r="A175" s="350" t="s">
        <v>1633</v>
      </c>
      <c r="B175" s="359" t="s">
        <v>545</v>
      </c>
      <c r="C175" s="224" t="s">
        <v>84</v>
      </c>
      <c r="D175" s="355">
        <v>45311</v>
      </c>
      <c r="E175" s="228">
        <v>917.00000000000011</v>
      </c>
      <c r="F175" s="354">
        <v>0.2</v>
      </c>
    </row>
    <row r="176" spans="1:6" ht="15.75" hidden="1" x14ac:dyDescent="0.25">
      <c r="A176" s="350" t="s">
        <v>212</v>
      </c>
      <c r="B176" s="369" t="s">
        <v>101</v>
      </c>
      <c r="C176" s="224"/>
      <c r="D176" s="355"/>
      <c r="E176" s="228"/>
      <c r="F176" s="354"/>
    </row>
    <row r="177" spans="1:6" ht="15.75" hidden="1" x14ac:dyDescent="0.25">
      <c r="A177" s="350" t="s">
        <v>573</v>
      </c>
      <c r="B177" s="359" t="s">
        <v>70</v>
      </c>
      <c r="C177" s="224" t="s">
        <v>84</v>
      </c>
      <c r="D177" s="355">
        <v>45311</v>
      </c>
      <c r="E177" s="423">
        <v>1244.5</v>
      </c>
      <c r="F177" s="354">
        <v>0.2</v>
      </c>
    </row>
    <row r="178" spans="1:6" ht="15.75" hidden="1" x14ac:dyDescent="0.25">
      <c r="A178" s="350" t="s">
        <v>574</v>
      </c>
      <c r="B178" s="359" t="s">
        <v>71</v>
      </c>
      <c r="C178" s="224" t="s">
        <v>84</v>
      </c>
      <c r="D178" s="355">
        <v>45311</v>
      </c>
      <c r="E178" s="423">
        <v>1375.5</v>
      </c>
      <c r="F178" s="354">
        <v>0.2</v>
      </c>
    </row>
    <row r="179" spans="1:6" ht="15.75" hidden="1" x14ac:dyDescent="0.25">
      <c r="A179" s="350" t="s">
        <v>575</v>
      </c>
      <c r="B179" s="359" t="s">
        <v>892</v>
      </c>
      <c r="C179" s="224" t="s">
        <v>84</v>
      </c>
      <c r="D179" s="355">
        <v>45311</v>
      </c>
      <c r="E179" s="228">
        <v>1539.25</v>
      </c>
      <c r="F179" s="354">
        <v>0.2</v>
      </c>
    </row>
    <row r="180" spans="1:6" ht="15.75" hidden="1" x14ac:dyDescent="0.25">
      <c r="A180" s="350" t="s">
        <v>576</v>
      </c>
      <c r="B180" s="359" t="s">
        <v>1701</v>
      </c>
      <c r="C180" s="224" t="s">
        <v>84</v>
      </c>
      <c r="D180" s="355">
        <v>45311</v>
      </c>
      <c r="E180" s="423">
        <v>818.75</v>
      </c>
      <c r="F180" s="354">
        <v>0.2</v>
      </c>
    </row>
    <row r="181" spans="1:6" ht="15.75" hidden="1" x14ac:dyDescent="0.25">
      <c r="A181" s="350" t="s">
        <v>577</v>
      </c>
      <c r="B181" s="359" t="s">
        <v>263</v>
      </c>
      <c r="C181" s="224" t="s">
        <v>84</v>
      </c>
      <c r="D181" s="355">
        <v>45311</v>
      </c>
      <c r="E181" s="423">
        <v>1080.75</v>
      </c>
      <c r="F181" s="354">
        <v>0.2</v>
      </c>
    </row>
    <row r="182" spans="1:6" ht="15.75" hidden="1" x14ac:dyDescent="0.25">
      <c r="A182" s="350" t="s">
        <v>578</v>
      </c>
      <c r="B182" s="359" t="s">
        <v>261</v>
      </c>
      <c r="C182" s="224" t="s">
        <v>84</v>
      </c>
      <c r="D182" s="355">
        <v>45311</v>
      </c>
      <c r="E182" s="228">
        <v>1244.5</v>
      </c>
      <c r="F182" s="354">
        <v>0.2</v>
      </c>
    </row>
    <row r="183" spans="1:6" ht="15.75" hidden="1" x14ac:dyDescent="0.25">
      <c r="A183" s="350" t="s">
        <v>1439</v>
      </c>
      <c r="B183" s="359" t="s">
        <v>262</v>
      </c>
      <c r="C183" s="224" t="s">
        <v>84</v>
      </c>
      <c r="D183" s="355">
        <v>45311</v>
      </c>
      <c r="E183" s="423">
        <v>1375.5</v>
      </c>
      <c r="F183" s="354">
        <v>0.2</v>
      </c>
    </row>
    <row r="184" spans="1:6" ht="15.75" hidden="1" x14ac:dyDescent="0.25">
      <c r="A184" s="350" t="s">
        <v>1440</v>
      </c>
      <c r="B184" s="359" t="s">
        <v>129</v>
      </c>
      <c r="C184" s="224" t="s">
        <v>84</v>
      </c>
      <c r="D184" s="355">
        <v>45311</v>
      </c>
      <c r="E184" s="423">
        <v>1948.5</v>
      </c>
      <c r="F184" s="354">
        <v>0.2</v>
      </c>
    </row>
    <row r="185" spans="1:6" ht="15.75" hidden="1" x14ac:dyDescent="0.25">
      <c r="A185" s="350" t="s">
        <v>1441</v>
      </c>
      <c r="B185" s="359" t="s">
        <v>1399</v>
      </c>
      <c r="C185" s="224" t="s">
        <v>84</v>
      </c>
      <c r="D185" s="355">
        <v>45311</v>
      </c>
      <c r="E185" s="423">
        <v>4912.5</v>
      </c>
      <c r="F185" s="354">
        <v>0.2</v>
      </c>
    </row>
    <row r="186" spans="1:6" ht="15.75" hidden="1" x14ac:dyDescent="0.25">
      <c r="A186" s="350" t="s">
        <v>1442</v>
      </c>
      <c r="B186" s="359" t="s">
        <v>260</v>
      </c>
      <c r="C186" s="224" t="s">
        <v>84</v>
      </c>
      <c r="D186" s="355">
        <v>45311</v>
      </c>
      <c r="E186" s="423">
        <v>2505</v>
      </c>
      <c r="F186" s="354">
        <v>0.2</v>
      </c>
    </row>
    <row r="187" spans="1:6" ht="15.75" hidden="1" x14ac:dyDescent="0.25">
      <c r="A187" s="350" t="s">
        <v>1443</v>
      </c>
      <c r="B187" s="359" t="s">
        <v>695</v>
      </c>
      <c r="C187" s="224" t="s">
        <v>84</v>
      </c>
      <c r="D187" s="355">
        <v>45311</v>
      </c>
      <c r="E187" s="423">
        <v>3200</v>
      </c>
      <c r="F187" s="354">
        <v>0.2</v>
      </c>
    </row>
    <row r="188" spans="1:6" ht="15.75" hidden="1" x14ac:dyDescent="0.25">
      <c r="A188" s="350" t="s">
        <v>1444</v>
      </c>
      <c r="B188" s="359" t="s">
        <v>430</v>
      </c>
      <c r="C188" s="224" t="s">
        <v>84</v>
      </c>
      <c r="D188" s="355">
        <v>45311</v>
      </c>
      <c r="E188" s="423">
        <v>1473.75</v>
      </c>
      <c r="F188" s="354">
        <v>0.2</v>
      </c>
    </row>
    <row r="189" spans="1:6" ht="15.75" hidden="1" x14ac:dyDescent="0.25">
      <c r="A189" s="350" t="s">
        <v>1445</v>
      </c>
      <c r="B189" s="359" t="s">
        <v>64</v>
      </c>
      <c r="C189" s="224" t="s">
        <v>84</v>
      </c>
      <c r="D189" s="355">
        <v>45311</v>
      </c>
      <c r="E189" s="423">
        <v>1637.5</v>
      </c>
      <c r="F189" s="354">
        <v>0.2</v>
      </c>
    </row>
    <row r="190" spans="1:6" ht="15.75" hidden="1" x14ac:dyDescent="0.25">
      <c r="A190" s="350" t="s">
        <v>1446</v>
      </c>
      <c r="B190" s="359" t="s">
        <v>539</v>
      </c>
      <c r="C190" s="224" t="s">
        <v>84</v>
      </c>
      <c r="D190" s="355">
        <v>45311</v>
      </c>
      <c r="E190" s="423">
        <v>720.5</v>
      </c>
      <c r="F190" s="354">
        <v>0.2</v>
      </c>
    </row>
    <row r="191" spans="1:6" ht="15.75" hidden="1" x14ac:dyDescent="0.25">
      <c r="A191" s="350" t="s">
        <v>1447</v>
      </c>
      <c r="B191" s="359" t="s">
        <v>543</v>
      </c>
      <c r="C191" s="224" t="s">
        <v>84</v>
      </c>
      <c r="D191" s="355">
        <v>45311</v>
      </c>
      <c r="E191" s="228">
        <v>1080.75</v>
      </c>
      <c r="F191" s="354">
        <v>0.2</v>
      </c>
    </row>
    <row r="192" spans="1:6" ht="15.75" hidden="1" x14ac:dyDescent="0.25">
      <c r="A192" s="350" t="s">
        <v>1448</v>
      </c>
      <c r="B192" s="359" t="s">
        <v>545</v>
      </c>
      <c r="C192" s="224" t="s">
        <v>84</v>
      </c>
      <c r="D192" s="355">
        <v>45311</v>
      </c>
      <c r="E192" s="423">
        <v>1179</v>
      </c>
      <c r="F192" s="354">
        <v>0.2</v>
      </c>
    </row>
    <row r="193" spans="1:6" ht="15.75" hidden="1" x14ac:dyDescent="0.25">
      <c r="A193" s="350" t="s">
        <v>213</v>
      </c>
      <c r="B193" s="369" t="s">
        <v>102</v>
      </c>
      <c r="C193" s="224"/>
      <c r="D193" s="355"/>
      <c r="E193" s="423"/>
      <c r="F193" s="354"/>
    </row>
    <row r="194" spans="1:6" ht="15.75" hidden="1" x14ac:dyDescent="0.25">
      <c r="A194" s="350" t="s">
        <v>579</v>
      </c>
      <c r="B194" s="359" t="s">
        <v>70</v>
      </c>
      <c r="C194" s="224" t="s">
        <v>84</v>
      </c>
      <c r="D194" s="355">
        <v>45311</v>
      </c>
      <c r="E194" s="423">
        <v>1244.5</v>
      </c>
      <c r="F194" s="354">
        <v>0.2</v>
      </c>
    </row>
    <row r="195" spans="1:6" ht="15.75" hidden="1" x14ac:dyDescent="0.25">
      <c r="A195" s="350" t="s">
        <v>1449</v>
      </c>
      <c r="B195" s="359" t="s">
        <v>71</v>
      </c>
      <c r="C195" s="224" t="s">
        <v>84</v>
      </c>
      <c r="D195" s="355">
        <v>45311</v>
      </c>
      <c r="E195" s="423">
        <v>1375.5</v>
      </c>
      <c r="F195" s="354">
        <v>0.2</v>
      </c>
    </row>
    <row r="196" spans="1:6" ht="15.75" hidden="1" x14ac:dyDescent="0.25">
      <c r="A196" s="350" t="s">
        <v>1450</v>
      </c>
      <c r="B196" s="359" t="s">
        <v>892</v>
      </c>
      <c r="C196" s="224" t="s">
        <v>84</v>
      </c>
      <c r="D196" s="355">
        <v>45311</v>
      </c>
      <c r="E196" s="228">
        <v>1539.25</v>
      </c>
      <c r="F196" s="354">
        <v>0.2</v>
      </c>
    </row>
    <row r="197" spans="1:6" ht="15.75" hidden="1" x14ac:dyDescent="0.25">
      <c r="A197" s="350" t="s">
        <v>580</v>
      </c>
      <c r="B197" s="359" t="s">
        <v>1701</v>
      </c>
      <c r="C197" s="224" t="s">
        <v>84</v>
      </c>
      <c r="D197" s="355">
        <v>45311</v>
      </c>
      <c r="E197" s="423">
        <v>818.75</v>
      </c>
      <c r="F197" s="354">
        <v>0.2</v>
      </c>
    </row>
    <row r="198" spans="1:6" ht="15.75" hidden="1" x14ac:dyDescent="0.25">
      <c r="A198" s="350" t="s">
        <v>1451</v>
      </c>
      <c r="B198" s="359" t="s">
        <v>263</v>
      </c>
      <c r="C198" s="224" t="s">
        <v>84</v>
      </c>
      <c r="D198" s="355">
        <v>45311</v>
      </c>
      <c r="E198" s="423">
        <v>1080.75</v>
      </c>
      <c r="F198" s="354">
        <v>0.2</v>
      </c>
    </row>
    <row r="199" spans="1:6" ht="15.75" hidden="1" x14ac:dyDescent="0.25">
      <c r="A199" s="350" t="s">
        <v>1452</v>
      </c>
      <c r="B199" s="359" t="s">
        <v>261</v>
      </c>
      <c r="C199" s="224" t="s">
        <v>84</v>
      </c>
      <c r="D199" s="355">
        <v>45311</v>
      </c>
      <c r="E199" s="228">
        <v>1244.5</v>
      </c>
      <c r="F199" s="354">
        <v>0.2</v>
      </c>
    </row>
    <row r="200" spans="1:6" ht="15.75" hidden="1" x14ac:dyDescent="0.25">
      <c r="A200" s="350" t="s">
        <v>1453</v>
      </c>
      <c r="B200" s="359" t="s">
        <v>262</v>
      </c>
      <c r="C200" s="224" t="s">
        <v>84</v>
      </c>
      <c r="D200" s="355">
        <v>45311</v>
      </c>
      <c r="E200" s="423">
        <v>1375.5</v>
      </c>
      <c r="F200" s="354">
        <v>0.2</v>
      </c>
    </row>
    <row r="201" spans="1:6" ht="15.75" hidden="1" x14ac:dyDescent="0.25">
      <c r="A201" s="350" t="s">
        <v>1454</v>
      </c>
      <c r="B201" s="359" t="s">
        <v>129</v>
      </c>
      <c r="C201" s="224" t="s">
        <v>84</v>
      </c>
      <c r="D201" s="355">
        <v>45311</v>
      </c>
      <c r="E201" s="423">
        <v>1948.5</v>
      </c>
      <c r="F201" s="354">
        <v>0.2</v>
      </c>
    </row>
    <row r="202" spans="1:6" ht="15.75" hidden="1" x14ac:dyDescent="0.25">
      <c r="A202" s="350" t="s">
        <v>581</v>
      </c>
      <c r="B202" s="359" t="s">
        <v>1399</v>
      </c>
      <c r="C202" s="224" t="s">
        <v>84</v>
      </c>
      <c r="D202" s="355">
        <v>45311</v>
      </c>
      <c r="E202" s="423">
        <v>4912.5</v>
      </c>
      <c r="F202" s="354">
        <v>0.2</v>
      </c>
    </row>
    <row r="203" spans="1:6" ht="15.75" hidden="1" x14ac:dyDescent="0.25">
      <c r="A203" s="350" t="s">
        <v>1455</v>
      </c>
      <c r="B203" s="359" t="s">
        <v>260</v>
      </c>
      <c r="C203" s="224" t="s">
        <v>84</v>
      </c>
      <c r="D203" s="355">
        <v>45311</v>
      </c>
      <c r="E203" s="423">
        <v>2505</v>
      </c>
      <c r="F203" s="354">
        <v>0.2</v>
      </c>
    </row>
    <row r="204" spans="1:6" ht="15.75" hidden="1" x14ac:dyDescent="0.25">
      <c r="A204" s="350" t="s">
        <v>1456</v>
      </c>
      <c r="B204" s="359" t="s">
        <v>695</v>
      </c>
      <c r="C204" s="224" t="s">
        <v>84</v>
      </c>
      <c r="D204" s="355">
        <v>45311</v>
      </c>
      <c r="E204" s="423">
        <v>3200</v>
      </c>
      <c r="F204" s="354">
        <v>0.2</v>
      </c>
    </row>
    <row r="205" spans="1:6" ht="15.75" hidden="1" x14ac:dyDescent="0.25">
      <c r="A205" s="350" t="s">
        <v>582</v>
      </c>
      <c r="B205" s="359" t="s">
        <v>430</v>
      </c>
      <c r="C205" s="224" t="s">
        <v>84</v>
      </c>
      <c r="D205" s="355">
        <v>45311</v>
      </c>
      <c r="E205" s="423">
        <v>1473.75</v>
      </c>
      <c r="F205" s="354">
        <v>0.2</v>
      </c>
    </row>
    <row r="206" spans="1:6" ht="15.75" hidden="1" x14ac:dyDescent="0.25">
      <c r="A206" s="350" t="s">
        <v>1457</v>
      </c>
      <c r="B206" s="359" t="s">
        <v>64</v>
      </c>
      <c r="C206" s="224" t="s">
        <v>84</v>
      </c>
      <c r="D206" s="355">
        <v>45311</v>
      </c>
      <c r="E206" s="228">
        <v>1637.5</v>
      </c>
      <c r="F206" s="354">
        <v>0.2</v>
      </c>
    </row>
    <row r="207" spans="1:6" ht="15.75" hidden="1" x14ac:dyDescent="0.25">
      <c r="A207" s="350" t="s">
        <v>1458</v>
      </c>
      <c r="B207" s="359" t="s">
        <v>539</v>
      </c>
      <c r="C207" s="224" t="s">
        <v>84</v>
      </c>
      <c r="D207" s="355">
        <v>45311</v>
      </c>
      <c r="E207" s="423">
        <v>720.5</v>
      </c>
      <c r="F207" s="354">
        <v>0.2</v>
      </c>
    </row>
    <row r="208" spans="1:6" ht="15.75" hidden="1" x14ac:dyDescent="0.25">
      <c r="A208" s="350" t="s">
        <v>1459</v>
      </c>
      <c r="B208" s="359" t="s">
        <v>543</v>
      </c>
      <c r="C208" s="224" t="s">
        <v>84</v>
      </c>
      <c r="D208" s="355">
        <v>45311</v>
      </c>
      <c r="E208" s="423">
        <v>1080.75</v>
      </c>
      <c r="F208" s="354">
        <v>0.2</v>
      </c>
    </row>
    <row r="209" spans="1:6" ht="15.75" hidden="1" x14ac:dyDescent="0.25">
      <c r="A209" s="350" t="s">
        <v>1460</v>
      </c>
      <c r="B209" s="359" t="s">
        <v>545</v>
      </c>
      <c r="C209" s="224" t="s">
        <v>84</v>
      </c>
      <c r="D209" s="355">
        <v>45311</v>
      </c>
      <c r="E209" s="228">
        <v>1179</v>
      </c>
      <c r="F209" s="354">
        <v>0.2</v>
      </c>
    </row>
    <row r="210" spans="1:6" ht="15.75" hidden="1" x14ac:dyDescent="0.25">
      <c r="A210" s="350" t="s">
        <v>214</v>
      </c>
      <c r="B210" s="367" t="s">
        <v>760</v>
      </c>
      <c r="C210" s="224"/>
      <c r="D210" s="355"/>
      <c r="E210" s="423"/>
      <c r="F210" s="354"/>
    </row>
    <row r="211" spans="1:6" ht="36.75" hidden="1" customHeight="1" x14ac:dyDescent="0.25">
      <c r="A211" s="350" t="s">
        <v>583</v>
      </c>
      <c r="B211" s="359" t="s">
        <v>1626</v>
      </c>
      <c r="C211" s="224" t="s">
        <v>84</v>
      </c>
      <c r="D211" s="355">
        <v>45311</v>
      </c>
      <c r="E211" s="423">
        <v>818.75</v>
      </c>
      <c r="F211" s="354">
        <v>0.2</v>
      </c>
    </row>
    <row r="212" spans="1:6" ht="15.75" hidden="1" x14ac:dyDescent="0.25">
      <c r="A212" s="350" t="s">
        <v>584</v>
      </c>
      <c r="B212" s="359" t="s">
        <v>1702</v>
      </c>
      <c r="C212" s="224" t="s">
        <v>84</v>
      </c>
      <c r="D212" s="355">
        <v>45311</v>
      </c>
      <c r="E212" s="423">
        <v>982.5</v>
      </c>
      <c r="F212" s="354">
        <v>0.2</v>
      </c>
    </row>
    <row r="213" spans="1:6" ht="15.75" hidden="1" x14ac:dyDescent="0.25">
      <c r="A213" s="350" t="s">
        <v>585</v>
      </c>
      <c r="B213" s="359" t="s">
        <v>545</v>
      </c>
      <c r="C213" s="224" t="s">
        <v>84</v>
      </c>
      <c r="D213" s="355">
        <v>45311</v>
      </c>
      <c r="E213" s="228">
        <v>917.00000000000011</v>
      </c>
      <c r="F213" s="354">
        <v>0.2</v>
      </c>
    </row>
    <row r="214" spans="1:6" ht="15.75" hidden="1" x14ac:dyDescent="0.25">
      <c r="A214" s="350" t="s">
        <v>215</v>
      </c>
      <c r="B214" s="369" t="s">
        <v>761</v>
      </c>
      <c r="C214" s="224"/>
      <c r="D214" s="355"/>
      <c r="E214" s="423"/>
      <c r="F214" s="354"/>
    </row>
    <row r="215" spans="1:6" ht="32.25" hidden="1" customHeight="1" x14ac:dyDescent="0.25">
      <c r="A215" s="350" t="s">
        <v>587</v>
      </c>
      <c r="B215" s="359" t="s">
        <v>1626</v>
      </c>
      <c r="C215" s="224" t="s">
        <v>84</v>
      </c>
      <c r="D215" s="355">
        <v>45311</v>
      </c>
      <c r="E215" s="423">
        <v>818.75</v>
      </c>
      <c r="F215" s="354">
        <v>0.2</v>
      </c>
    </row>
    <row r="216" spans="1:6" ht="15.75" hidden="1" x14ac:dyDescent="0.25">
      <c r="A216" s="350" t="s">
        <v>588</v>
      </c>
      <c r="B216" s="359" t="s">
        <v>1702</v>
      </c>
      <c r="C216" s="224" t="s">
        <v>84</v>
      </c>
      <c r="D216" s="355">
        <v>45311</v>
      </c>
      <c r="E216" s="228">
        <v>982.5</v>
      </c>
      <c r="F216" s="354">
        <v>0.2</v>
      </c>
    </row>
    <row r="217" spans="1:6" ht="15.75" hidden="1" x14ac:dyDescent="0.25">
      <c r="A217" s="350" t="s">
        <v>589</v>
      </c>
      <c r="B217" s="359" t="s">
        <v>545</v>
      </c>
      <c r="C217" s="224" t="s">
        <v>84</v>
      </c>
      <c r="D217" s="355">
        <v>45311</v>
      </c>
      <c r="E217" s="423">
        <v>917.00000000000011</v>
      </c>
      <c r="F217" s="354">
        <v>0.2</v>
      </c>
    </row>
    <row r="218" spans="1:6" ht="15.75" hidden="1" x14ac:dyDescent="0.25">
      <c r="A218" s="350" t="s">
        <v>219</v>
      </c>
      <c r="B218" s="369" t="s">
        <v>103</v>
      </c>
      <c r="C218" s="224"/>
      <c r="D218" s="355"/>
      <c r="E218" s="423"/>
      <c r="F218" s="354"/>
    </row>
    <row r="219" spans="1:6" ht="15.75" hidden="1" x14ac:dyDescent="0.25">
      <c r="A219" s="350" t="s">
        <v>618</v>
      </c>
      <c r="B219" s="359" t="s">
        <v>70</v>
      </c>
      <c r="C219" s="224" t="s">
        <v>84</v>
      </c>
      <c r="D219" s="355">
        <v>45311</v>
      </c>
      <c r="E219" s="228">
        <v>1637.5</v>
      </c>
      <c r="F219" s="354">
        <v>0.2</v>
      </c>
    </row>
    <row r="220" spans="1:6" ht="15.75" hidden="1" x14ac:dyDescent="0.25">
      <c r="A220" s="350" t="s">
        <v>619</v>
      </c>
      <c r="B220" s="359" t="s">
        <v>71</v>
      </c>
      <c r="C220" s="224" t="s">
        <v>84</v>
      </c>
      <c r="D220" s="355">
        <v>45311</v>
      </c>
      <c r="E220" s="423">
        <v>1637.5</v>
      </c>
      <c r="F220" s="354">
        <v>0.2</v>
      </c>
    </row>
    <row r="221" spans="1:6" ht="15.75" hidden="1" x14ac:dyDescent="0.25">
      <c r="A221" s="350" t="s">
        <v>620</v>
      </c>
      <c r="B221" s="359" t="s">
        <v>72</v>
      </c>
      <c r="C221" s="224" t="s">
        <v>84</v>
      </c>
      <c r="D221" s="355">
        <v>45311</v>
      </c>
      <c r="E221" s="423">
        <v>1637.5</v>
      </c>
      <c r="F221" s="354">
        <v>0.2</v>
      </c>
    </row>
    <row r="222" spans="1:6" ht="15.75" hidden="1" x14ac:dyDescent="0.25">
      <c r="A222" s="350" t="s">
        <v>1461</v>
      </c>
      <c r="B222" s="359" t="s">
        <v>68</v>
      </c>
      <c r="C222" s="224" t="s">
        <v>84</v>
      </c>
      <c r="D222" s="355">
        <v>45311</v>
      </c>
      <c r="E222" s="228">
        <v>1637.5</v>
      </c>
      <c r="F222" s="354">
        <v>0.2</v>
      </c>
    </row>
    <row r="223" spans="1:6" ht="15.75" hidden="1" x14ac:dyDescent="0.25">
      <c r="A223" s="350" t="s">
        <v>1462</v>
      </c>
      <c r="B223" s="359" t="s">
        <v>263</v>
      </c>
      <c r="C223" s="224" t="s">
        <v>84</v>
      </c>
      <c r="D223" s="355">
        <v>45311</v>
      </c>
      <c r="E223" s="423">
        <v>1637.5</v>
      </c>
      <c r="F223" s="354">
        <v>0.2</v>
      </c>
    </row>
    <row r="224" spans="1:6" ht="15.75" hidden="1" x14ac:dyDescent="0.25">
      <c r="A224" s="350" t="s">
        <v>1463</v>
      </c>
      <c r="B224" s="359" t="s">
        <v>261</v>
      </c>
      <c r="C224" s="224" t="s">
        <v>84</v>
      </c>
      <c r="D224" s="355">
        <v>45311</v>
      </c>
      <c r="E224" s="423">
        <v>1637.5</v>
      </c>
      <c r="F224" s="354">
        <v>0.2</v>
      </c>
    </row>
    <row r="225" spans="1:6" ht="15.75" hidden="1" x14ac:dyDescent="0.25">
      <c r="A225" s="350" t="s">
        <v>1464</v>
      </c>
      <c r="B225" s="359" t="s">
        <v>262</v>
      </c>
      <c r="C225" s="224" t="s">
        <v>84</v>
      </c>
      <c r="D225" s="355">
        <v>45311</v>
      </c>
      <c r="E225" s="423">
        <v>1637.5</v>
      </c>
      <c r="F225" s="354">
        <v>0.2</v>
      </c>
    </row>
    <row r="226" spans="1:6" ht="15.75" hidden="1" x14ac:dyDescent="0.25">
      <c r="A226" s="350" t="s">
        <v>1465</v>
      </c>
      <c r="B226" s="359" t="s">
        <v>430</v>
      </c>
      <c r="C226" s="224" t="s">
        <v>84</v>
      </c>
      <c r="D226" s="355">
        <v>45311</v>
      </c>
      <c r="E226" s="423">
        <v>1637.5</v>
      </c>
      <c r="F226" s="354">
        <v>0.2</v>
      </c>
    </row>
    <row r="227" spans="1:6" ht="15.75" hidden="1" x14ac:dyDescent="0.25">
      <c r="A227" s="350" t="s">
        <v>1466</v>
      </c>
      <c r="B227" s="359" t="s">
        <v>64</v>
      </c>
      <c r="C227" s="224" t="s">
        <v>84</v>
      </c>
      <c r="D227" s="355">
        <v>45311</v>
      </c>
      <c r="E227" s="228">
        <v>1637.5</v>
      </c>
      <c r="F227" s="354">
        <v>0.2</v>
      </c>
    </row>
    <row r="228" spans="1:6" ht="15.75" hidden="1" x14ac:dyDescent="0.25">
      <c r="A228" s="350" t="s">
        <v>1467</v>
      </c>
      <c r="B228" s="359" t="s">
        <v>539</v>
      </c>
      <c r="C228" s="224" t="s">
        <v>84</v>
      </c>
      <c r="D228" s="355">
        <v>45311</v>
      </c>
      <c r="E228" s="423">
        <v>1637.5</v>
      </c>
      <c r="F228" s="354">
        <v>0.2</v>
      </c>
    </row>
    <row r="229" spans="1:6" ht="15.75" hidden="1" x14ac:dyDescent="0.25">
      <c r="A229" s="350" t="s">
        <v>1468</v>
      </c>
      <c r="B229" s="359" t="s">
        <v>543</v>
      </c>
      <c r="C229" s="224" t="s">
        <v>84</v>
      </c>
      <c r="D229" s="355">
        <v>45311</v>
      </c>
      <c r="E229" s="423">
        <v>1637.5</v>
      </c>
      <c r="F229" s="354">
        <v>0.2</v>
      </c>
    </row>
    <row r="230" spans="1:6" ht="15.75" hidden="1" x14ac:dyDescent="0.25">
      <c r="A230" s="350" t="s">
        <v>1469</v>
      </c>
      <c r="B230" s="359" t="s">
        <v>545</v>
      </c>
      <c r="C230" s="224" t="s">
        <v>84</v>
      </c>
      <c r="D230" s="355">
        <v>45311</v>
      </c>
      <c r="E230" s="423">
        <v>1801.2500000000002</v>
      </c>
      <c r="F230" s="354">
        <v>0.2</v>
      </c>
    </row>
    <row r="231" spans="1:6" ht="31.5" hidden="1" x14ac:dyDescent="0.25">
      <c r="A231" s="350" t="s">
        <v>220</v>
      </c>
      <c r="B231" s="369" t="s">
        <v>104</v>
      </c>
      <c r="C231" s="224"/>
      <c r="D231" s="355"/>
      <c r="E231" s="423"/>
      <c r="F231" s="354"/>
    </row>
    <row r="232" spans="1:6" ht="15.75" hidden="1" x14ac:dyDescent="0.25">
      <c r="A232" s="350" t="s">
        <v>621</v>
      </c>
      <c r="B232" s="359" t="s">
        <v>70</v>
      </c>
      <c r="C232" s="224" t="s">
        <v>84</v>
      </c>
      <c r="D232" s="355">
        <v>45311</v>
      </c>
      <c r="E232" s="423">
        <v>687.75</v>
      </c>
      <c r="F232" s="354">
        <v>0.2</v>
      </c>
    </row>
    <row r="233" spans="1:6" ht="15.75" hidden="1" x14ac:dyDescent="0.25">
      <c r="A233" s="350" t="s">
        <v>563</v>
      </c>
      <c r="B233" s="359" t="s">
        <v>71</v>
      </c>
      <c r="C233" s="224" t="s">
        <v>84</v>
      </c>
      <c r="D233" s="355">
        <v>45311</v>
      </c>
      <c r="E233" s="423">
        <v>687.75</v>
      </c>
      <c r="F233" s="354">
        <v>0.2</v>
      </c>
    </row>
    <row r="234" spans="1:6" ht="15.75" hidden="1" x14ac:dyDescent="0.25">
      <c r="A234" s="350" t="s">
        <v>622</v>
      </c>
      <c r="B234" s="359" t="s">
        <v>72</v>
      </c>
      <c r="C234" s="224" t="s">
        <v>84</v>
      </c>
      <c r="D234" s="355">
        <v>45311</v>
      </c>
      <c r="E234" s="423">
        <v>687.75</v>
      </c>
      <c r="F234" s="354">
        <v>0.2</v>
      </c>
    </row>
    <row r="235" spans="1:6" ht="15.75" hidden="1" x14ac:dyDescent="0.25">
      <c r="A235" s="350" t="s">
        <v>623</v>
      </c>
      <c r="B235" s="359" t="s">
        <v>123</v>
      </c>
      <c r="C235" s="224" t="s">
        <v>84</v>
      </c>
      <c r="D235" s="355">
        <v>45311</v>
      </c>
      <c r="E235" s="423">
        <v>687.75</v>
      </c>
      <c r="F235" s="354">
        <v>0.2</v>
      </c>
    </row>
    <row r="236" spans="1:6" ht="15.75" hidden="1" x14ac:dyDescent="0.25">
      <c r="A236" s="350" t="s">
        <v>624</v>
      </c>
      <c r="B236" s="359" t="s">
        <v>531</v>
      </c>
      <c r="C236" s="224" t="s">
        <v>84</v>
      </c>
      <c r="D236" s="355">
        <v>45311</v>
      </c>
      <c r="E236" s="423">
        <v>687.75</v>
      </c>
      <c r="F236" s="354">
        <v>0.2</v>
      </c>
    </row>
    <row r="237" spans="1:6" ht="15.75" hidden="1" x14ac:dyDescent="0.25">
      <c r="A237" s="350" t="s">
        <v>625</v>
      </c>
      <c r="B237" s="359" t="s">
        <v>67</v>
      </c>
      <c r="C237" s="224" t="s">
        <v>84</v>
      </c>
      <c r="D237" s="355">
        <v>45311</v>
      </c>
      <c r="E237" s="423">
        <v>687.75</v>
      </c>
      <c r="F237" s="354">
        <v>0.2</v>
      </c>
    </row>
    <row r="238" spans="1:6" ht="15.75" hidden="1" x14ac:dyDescent="0.25">
      <c r="A238" s="350" t="s">
        <v>626</v>
      </c>
      <c r="B238" s="359" t="s">
        <v>68</v>
      </c>
      <c r="C238" s="224" t="s">
        <v>84</v>
      </c>
      <c r="D238" s="355">
        <v>45311</v>
      </c>
      <c r="E238" s="423">
        <v>687.75</v>
      </c>
      <c r="F238" s="354">
        <v>0.2</v>
      </c>
    </row>
    <row r="239" spans="1:6" ht="15.75" hidden="1" x14ac:dyDescent="0.25">
      <c r="A239" s="350" t="s">
        <v>627</v>
      </c>
      <c r="B239" s="359" t="s">
        <v>263</v>
      </c>
      <c r="C239" s="224" t="s">
        <v>84</v>
      </c>
      <c r="D239" s="355">
        <v>45311</v>
      </c>
      <c r="E239" s="423">
        <v>687.75</v>
      </c>
      <c r="F239" s="354">
        <v>0.2</v>
      </c>
    </row>
    <row r="240" spans="1:6" ht="15.75" hidden="1" x14ac:dyDescent="0.25">
      <c r="A240" s="350" t="s">
        <v>628</v>
      </c>
      <c r="B240" s="359" t="s">
        <v>261</v>
      </c>
      <c r="C240" s="224" t="s">
        <v>84</v>
      </c>
      <c r="D240" s="355">
        <v>45311</v>
      </c>
      <c r="E240" s="423">
        <v>687.75</v>
      </c>
      <c r="F240" s="354">
        <v>0.2</v>
      </c>
    </row>
    <row r="241" spans="1:6" ht="15.75" hidden="1" x14ac:dyDescent="0.25">
      <c r="A241" s="350" t="s">
        <v>629</v>
      </c>
      <c r="B241" s="359" t="s">
        <v>262</v>
      </c>
      <c r="C241" s="224" t="s">
        <v>84</v>
      </c>
      <c r="D241" s="355">
        <v>45311</v>
      </c>
      <c r="E241" s="423">
        <v>687.75</v>
      </c>
      <c r="F241" s="354">
        <v>0.2</v>
      </c>
    </row>
    <row r="242" spans="1:6" ht="15.75" hidden="1" x14ac:dyDescent="0.25">
      <c r="A242" s="350" t="s">
        <v>630</v>
      </c>
      <c r="B242" s="359" t="s">
        <v>430</v>
      </c>
      <c r="C242" s="224" t="s">
        <v>84</v>
      </c>
      <c r="D242" s="355">
        <v>45311</v>
      </c>
      <c r="E242" s="423">
        <v>687.75</v>
      </c>
      <c r="F242" s="354">
        <v>0.2</v>
      </c>
    </row>
    <row r="243" spans="1:6" ht="15.75" hidden="1" x14ac:dyDescent="0.25">
      <c r="A243" s="350" t="s">
        <v>631</v>
      </c>
      <c r="B243" s="359" t="s">
        <v>64</v>
      </c>
      <c r="C243" s="224" t="s">
        <v>84</v>
      </c>
      <c r="D243" s="355">
        <v>45311</v>
      </c>
      <c r="E243" s="423">
        <v>687.75</v>
      </c>
      <c r="F243" s="354">
        <v>0.2</v>
      </c>
    </row>
    <row r="244" spans="1:6" ht="15.75" hidden="1" x14ac:dyDescent="0.25">
      <c r="A244" s="350" t="s">
        <v>1470</v>
      </c>
      <c r="B244" s="359" t="s">
        <v>539</v>
      </c>
      <c r="C244" s="224" t="s">
        <v>84</v>
      </c>
      <c r="D244" s="355">
        <v>45311</v>
      </c>
      <c r="E244" s="423">
        <v>687.75</v>
      </c>
      <c r="F244" s="354">
        <v>0.2</v>
      </c>
    </row>
    <row r="245" spans="1:6" ht="15.75" hidden="1" x14ac:dyDescent="0.25">
      <c r="A245" s="350" t="s">
        <v>1471</v>
      </c>
      <c r="B245" s="359" t="s">
        <v>543</v>
      </c>
      <c r="C245" s="224" t="s">
        <v>84</v>
      </c>
      <c r="D245" s="355">
        <v>45311</v>
      </c>
      <c r="E245" s="423">
        <v>687.75</v>
      </c>
      <c r="F245" s="354">
        <v>0.2</v>
      </c>
    </row>
    <row r="246" spans="1:6" ht="15.75" hidden="1" x14ac:dyDescent="0.25">
      <c r="A246" s="350" t="s">
        <v>1472</v>
      </c>
      <c r="B246" s="359" t="s">
        <v>545</v>
      </c>
      <c r="C246" s="224" t="s">
        <v>84</v>
      </c>
      <c r="D246" s="355">
        <v>45311</v>
      </c>
      <c r="E246" s="423">
        <v>753.25</v>
      </c>
      <c r="F246" s="354">
        <v>0.2</v>
      </c>
    </row>
    <row r="247" spans="1:6" ht="31.5" hidden="1" x14ac:dyDescent="0.25">
      <c r="A247" s="350" t="s">
        <v>221</v>
      </c>
      <c r="B247" s="369" t="s">
        <v>105</v>
      </c>
      <c r="C247" s="224"/>
      <c r="D247" s="355"/>
      <c r="E247" s="423"/>
      <c r="F247" s="354"/>
    </row>
    <row r="248" spans="1:6" ht="15.75" hidden="1" x14ac:dyDescent="0.25">
      <c r="A248" s="350" t="s">
        <v>632</v>
      </c>
      <c r="B248" s="359" t="s">
        <v>70</v>
      </c>
      <c r="C248" s="224" t="s">
        <v>84</v>
      </c>
      <c r="D248" s="355">
        <v>45311</v>
      </c>
      <c r="E248" s="423">
        <v>687.75</v>
      </c>
      <c r="F248" s="354">
        <v>0.2</v>
      </c>
    </row>
    <row r="249" spans="1:6" ht="15.75" hidden="1" x14ac:dyDescent="0.25">
      <c r="A249" s="350" t="s">
        <v>633</v>
      </c>
      <c r="B249" s="359" t="s">
        <v>71</v>
      </c>
      <c r="C249" s="224" t="s">
        <v>84</v>
      </c>
      <c r="D249" s="355">
        <v>45311</v>
      </c>
      <c r="E249" s="423">
        <v>687.75</v>
      </c>
      <c r="F249" s="354">
        <v>0.2</v>
      </c>
    </row>
    <row r="250" spans="1:6" ht="15.75" hidden="1" x14ac:dyDescent="0.25">
      <c r="A250" s="350" t="s">
        <v>634</v>
      </c>
      <c r="B250" s="359" t="s">
        <v>72</v>
      </c>
      <c r="C250" s="224" t="s">
        <v>84</v>
      </c>
      <c r="D250" s="355">
        <v>45311</v>
      </c>
      <c r="E250" s="423">
        <v>687.75</v>
      </c>
      <c r="F250" s="354">
        <v>0.2</v>
      </c>
    </row>
    <row r="251" spans="1:6" ht="15.75" hidden="1" x14ac:dyDescent="0.25">
      <c r="A251" s="350" t="s">
        <v>635</v>
      </c>
      <c r="B251" s="359" t="s">
        <v>123</v>
      </c>
      <c r="C251" s="224" t="s">
        <v>84</v>
      </c>
      <c r="D251" s="355">
        <v>45311</v>
      </c>
      <c r="E251" s="423">
        <v>687.75</v>
      </c>
      <c r="F251" s="354">
        <v>0.2</v>
      </c>
    </row>
    <row r="252" spans="1:6" ht="15.75" hidden="1" x14ac:dyDescent="0.25">
      <c r="A252" s="350" t="s">
        <v>636</v>
      </c>
      <c r="B252" s="359" t="s">
        <v>531</v>
      </c>
      <c r="C252" s="224" t="s">
        <v>84</v>
      </c>
      <c r="D252" s="355">
        <v>45311</v>
      </c>
      <c r="E252" s="423">
        <v>687.75</v>
      </c>
      <c r="F252" s="354">
        <v>0.2</v>
      </c>
    </row>
    <row r="253" spans="1:6" ht="15.75" hidden="1" x14ac:dyDescent="0.25">
      <c r="A253" s="350" t="s">
        <v>637</v>
      </c>
      <c r="B253" s="359" t="s">
        <v>67</v>
      </c>
      <c r="C253" s="224" t="s">
        <v>84</v>
      </c>
      <c r="D253" s="355">
        <v>45311</v>
      </c>
      <c r="E253" s="423">
        <v>687.75</v>
      </c>
      <c r="F253" s="354">
        <v>0.2</v>
      </c>
    </row>
    <row r="254" spans="1:6" ht="15.75" hidden="1" x14ac:dyDescent="0.25">
      <c r="A254" s="350" t="s">
        <v>638</v>
      </c>
      <c r="B254" s="359" t="s">
        <v>68</v>
      </c>
      <c r="C254" s="224" t="s">
        <v>84</v>
      </c>
      <c r="D254" s="355">
        <v>45311</v>
      </c>
      <c r="E254" s="423">
        <v>687.75</v>
      </c>
      <c r="F254" s="354">
        <v>0.2</v>
      </c>
    </row>
    <row r="255" spans="1:6" ht="15.75" hidden="1" x14ac:dyDescent="0.25">
      <c r="A255" s="350" t="s">
        <v>639</v>
      </c>
      <c r="B255" s="359" t="s">
        <v>263</v>
      </c>
      <c r="C255" s="224" t="s">
        <v>84</v>
      </c>
      <c r="D255" s="355">
        <v>45311</v>
      </c>
      <c r="E255" s="423">
        <v>687.75</v>
      </c>
      <c r="F255" s="354">
        <v>0.2</v>
      </c>
    </row>
    <row r="256" spans="1:6" ht="15.75" hidden="1" x14ac:dyDescent="0.25">
      <c r="A256" s="350" t="s">
        <v>640</v>
      </c>
      <c r="B256" s="359" t="s">
        <v>261</v>
      </c>
      <c r="C256" s="224" t="s">
        <v>84</v>
      </c>
      <c r="D256" s="355">
        <v>45311</v>
      </c>
      <c r="E256" s="423">
        <v>687.75</v>
      </c>
      <c r="F256" s="354">
        <v>0.2</v>
      </c>
    </row>
    <row r="257" spans="1:6" ht="15.75" hidden="1" x14ac:dyDescent="0.25">
      <c r="A257" s="350" t="s">
        <v>641</v>
      </c>
      <c r="B257" s="359" t="s">
        <v>262</v>
      </c>
      <c r="C257" s="224" t="s">
        <v>84</v>
      </c>
      <c r="D257" s="355">
        <v>45311</v>
      </c>
      <c r="E257" s="423">
        <v>687.75</v>
      </c>
      <c r="F257" s="354">
        <v>0.2</v>
      </c>
    </row>
    <row r="258" spans="1:6" ht="15.75" hidden="1" x14ac:dyDescent="0.25">
      <c r="A258" s="350" t="s">
        <v>642</v>
      </c>
      <c r="B258" s="359" t="s">
        <v>430</v>
      </c>
      <c r="C258" s="224" t="s">
        <v>84</v>
      </c>
      <c r="D258" s="355">
        <v>45311</v>
      </c>
      <c r="E258" s="423">
        <v>687.75</v>
      </c>
      <c r="F258" s="354">
        <v>0.2</v>
      </c>
    </row>
    <row r="259" spans="1:6" ht="15.75" hidden="1" x14ac:dyDescent="0.25">
      <c r="A259" s="350" t="s">
        <v>643</v>
      </c>
      <c r="B259" s="359" t="s">
        <v>64</v>
      </c>
      <c r="C259" s="224" t="s">
        <v>84</v>
      </c>
      <c r="D259" s="355">
        <v>45311</v>
      </c>
      <c r="E259" s="423">
        <v>687.75</v>
      </c>
      <c r="F259" s="354">
        <v>0.2</v>
      </c>
    </row>
    <row r="260" spans="1:6" ht="15.75" hidden="1" x14ac:dyDescent="0.25">
      <c r="A260" s="350" t="s">
        <v>644</v>
      </c>
      <c r="B260" s="359" t="s">
        <v>539</v>
      </c>
      <c r="C260" s="224" t="s">
        <v>84</v>
      </c>
      <c r="D260" s="355">
        <v>45311</v>
      </c>
      <c r="E260" s="423">
        <v>687.75</v>
      </c>
      <c r="F260" s="354">
        <v>0.2</v>
      </c>
    </row>
    <row r="261" spans="1:6" ht="15.75" hidden="1" x14ac:dyDescent="0.25">
      <c r="A261" s="350" t="s">
        <v>645</v>
      </c>
      <c r="B261" s="359" t="s">
        <v>543</v>
      </c>
      <c r="C261" s="224" t="s">
        <v>84</v>
      </c>
      <c r="D261" s="355">
        <v>45311</v>
      </c>
      <c r="E261" s="423">
        <v>687.75</v>
      </c>
      <c r="F261" s="354">
        <v>0.2</v>
      </c>
    </row>
    <row r="262" spans="1:6" ht="15.75" hidden="1" x14ac:dyDescent="0.25">
      <c r="A262" s="350" t="s">
        <v>646</v>
      </c>
      <c r="B262" s="359" t="s">
        <v>545</v>
      </c>
      <c r="C262" s="224" t="s">
        <v>84</v>
      </c>
      <c r="D262" s="355">
        <v>45311</v>
      </c>
      <c r="E262" s="423">
        <v>753.25</v>
      </c>
      <c r="F262" s="354">
        <v>0.2</v>
      </c>
    </row>
    <row r="263" spans="1:6" ht="15.75" hidden="1" x14ac:dyDescent="0.25">
      <c r="A263" s="350" t="s">
        <v>222</v>
      </c>
      <c r="B263" s="369" t="s">
        <v>106</v>
      </c>
      <c r="C263" s="224"/>
      <c r="D263" s="355"/>
      <c r="E263" s="423"/>
      <c r="F263" s="354"/>
    </row>
    <row r="264" spans="1:6" ht="15.75" hidden="1" x14ac:dyDescent="0.25">
      <c r="A264" s="350" t="s">
        <v>647</v>
      </c>
      <c r="B264" s="359" t="s">
        <v>124</v>
      </c>
      <c r="C264" s="224" t="s">
        <v>84</v>
      </c>
      <c r="D264" s="355">
        <v>45311</v>
      </c>
      <c r="E264" s="423">
        <v>818.75</v>
      </c>
      <c r="F264" s="354">
        <v>0.2</v>
      </c>
    </row>
    <row r="265" spans="1:6" ht="15.75" hidden="1" x14ac:dyDescent="0.25">
      <c r="A265" s="350" t="s">
        <v>648</v>
      </c>
      <c r="B265" s="359" t="s">
        <v>129</v>
      </c>
      <c r="C265" s="224" t="s">
        <v>84</v>
      </c>
      <c r="D265" s="355">
        <v>45311</v>
      </c>
      <c r="E265" s="423">
        <v>2161.5</v>
      </c>
      <c r="F265" s="354">
        <v>0.2</v>
      </c>
    </row>
    <row r="266" spans="1:6" ht="15.75" hidden="1" x14ac:dyDescent="0.25">
      <c r="A266" s="350" t="s">
        <v>649</v>
      </c>
      <c r="B266" s="359" t="s">
        <v>1399</v>
      </c>
      <c r="C266" s="224" t="s">
        <v>84</v>
      </c>
      <c r="D266" s="355">
        <v>45311</v>
      </c>
      <c r="E266" s="423">
        <v>3537</v>
      </c>
      <c r="F266" s="354">
        <v>0.2</v>
      </c>
    </row>
    <row r="267" spans="1:6" ht="15.75" hidden="1" x14ac:dyDescent="0.25">
      <c r="A267" s="350" t="s">
        <v>650</v>
      </c>
      <c r="B267" s="359" t="s">
        <v>544</v>
      </c>
      <c r="C267" s="224" t="s">
        <v>84</v>
      </c>
      <c r="D267" s="355">
        <v>45311</v>
      </c>
      <c r="E267" s="423">
        <v>1637.5</v>
      </c>
      <c r="F267" s="354">
        <v>0.2</v>
      </c>
    </row>
    <row r="268" spans="1:6" ht="15.75" hidden="1" x14ac:dyDescent="0.25">
      <c r="A268" s="350" t="s">
        <v>651</v>
      </c>
      <c r="B268" s="359" t="s">
        <v>545</v>
      </c>
      <c r="C268" s="224" t="s">
        <v>84</v>
      </c>
      <c r="D268" s="355">
        <v>45311</v>
      </c>
      <c r="E268" s="423">
        <v>1637.5</v>
      </c>
      <c r="F268" s="354">
        <v>0.2</v>
      </c>
    </row>
    <row r="269" spans="1:6" ht="15.75" hidden="1" x14ac:dyDescent="0.25">
      <c r="A269" s="350" t="s">
        <v>223</v>
      </c>
      <c r="B269" s="369" t="s">
        <v>680</v>
      </c>
      <c r="C269" s="224"/>
      <c r="D269" s="355"/>
      <c r="E269" s="423"/>
      <c r="F269" s="354"/>
    </row>
    <row r="270" spans="1:6" ht="15.75" hidden="1" x14ac:dyDescent="0.25">
      <c r="A270" s="350" t="s">
        <v>662</v>
      </c>
      <c r="B270" s="359" t="s">
        <v>1636</v>
      </c>
      <c r="C270" s="224" t="s">
        <v>84</v>
      </c>
      <c r="D270" s="355">
        <v>45311</v>
      </c>
      <c r="E270" s="228">
        <v>9156.83</v>
      </c>
      <c r="F270" s="354">
        <v>0.2</v>
      </c>
    </row>
    <row r="271" spans="1:6" ht="31.5" hidden="1" x14ac:dyDescent="0.25">
      <c r="A271" s="350" t="s">
        <v>663</v>
      </c>
      <c r="B271" s="359" t="s">
        <v>1703</v>
      </c>
      <c r="C271" s="224" t="s">
        <v>84</v>
      </c>
      <c r="D271" s="355">
        <v>45311</v>
      </c>
      <c r="E271" s="228">
        <v>10659.73</v>
      </c>
      <c r="F271" s="354">
        <v>0.2</v>
      </c>
    </row>
    <row r="272" spans="1:6" ht="20.25" hidden="1" customHeight="1" x14ac:dyDescent="0.25">
      <c r="A272" s="350" t="s">
        <v>664</v>
      </c>
      <c r="B272" s="359" t="s">
        <v>1629</v>
      </c>
      <c r="C272" s="224" t="s">
        <v>84</v>
      </c>
      <c r="D272" s="355">
        <v>45311</v>
      </c>
      <c r="E272" s="423">
        <v>10794.33</v>
      </c>
      <c r="F272" s="354">
        <v>0.2</v>
      </c>
    </row>
    <row r="273" spans="1:7" ht="15.75" hidden="1" x14ac:dyDescent="0.25">
      <c r="A273" s="350" t="s">
        <v>665</v>
      </c>
      <c r="B273" s="359" t="s">
        <v>696</v>
      </c>
      <c r="C273" s="224" t="s">
        <v>84</v>
      </c>
      <c r="D273" s="355">
        <v>45311</v>
      </c>
      <c r="E273" s="228">
        <v>10853.28</v>
      </c>
      <c r="F273" s="354">
        <v>0.2</v>
      </c>
    </row>
    <row r="274" spans="1:7" ht="15.75" hidden="1" x14ac:dyDescent="0.25">
      <c r="A274" s="350" t="s">
        <v>666</v>
      </c>
      <c r="B274" s="359" t="s">
        <v>119</v>
      </c>
      <c r="C274" s="224" t="s">
        <v>84</v>
      </c>
      <c r="D274" s="355">
        <v>45311</v>
      </c>
      <c r="E274" s="423">
        <v>11121.83</v>
      </c>
      <c r="F274" s="354">
        <v>0.2</v>
      </c>
    </row>
    <row r="275" spans="1:7" ht="15.75" hidden="1" x14ac:dyDescent="0.25">
      <c r="A275" s="350" t="s">
        <v>667</v>
      </c>
      <c r="B275" s="359" t="s">
        <v>1637</v>
      </c>
      <c r="C275" s="224" t="s">
        <v>84</v>
      </c>
      <c r="D275" s="355">
        <v>45311</v>
      </c>
      <c r="E275" s="423">
        <v>12759.53</v>
      </c>
      <c r="F275" s="354">
        <v>0.2</v>
      </c>
    </row>
    <row r="276" spans="1:7" ht="15.75" hidden="1" x14ac:dyDescent="0.25">
      <c r="A276" s="350" t="s">
        <v>224</v>
      </c>
      <c r="B276" s="369" t="s">
        <v>681</v>
      </c>
      <c r="C276" s="224"/>
      <c r="D276" s="355"/>
      <c r="E276" s="423"/>
      <c r="F276" s="354"/>
    </row>
    <row r="277" spans="1:7" ht="15.75" hidden="1" x14ac:dyDescent="0.25">
      <c r="A277" s="350" t="s">
        <v>677</v>
      </c>
      <c r="B277" s="359" t="s">
        <v>886</v>
      </c>
      <c r="C277" s="224" t="s">
        <v>84</v>
      </c>
      <c r="D277" s="355">
        <v>45311</v>
      </c>
      <c r="E277" s="423">
        <v>8583.59</v>
      </c>
      <c r="F277" s="354">
        <v>0.2</v>
      </c>
    </row>
    <row r="278" spans="1:7" ht="15.75" hidden="1" x14ac:dyDescent="0.25">
      <c r="A278" s="350" t="s">
        <v>678</v>
      </c>
      <c r="B278" s="359" t="s">
        <v>1634</v>
      </c>
      <c r="C278" s="224" t="s">
        <v>84</v>
      </c>
      <c r="D278" s="355">
        <v>45311</v>
      </c>
      <c r="E278" s="423">
        <v>8747.34</v>
      </c>
      <c r="F278" s="354">
        <v>0.2</v>
      </c>
    </row>
    <row r="279" spans="1:7" ht="33.75" hidden="1" customHeight="1" x14ac:dyDescent="0.25">
      <c r="A279" s="350" t="s">
        <v>679</v>
      </c>
      <c r="B279" s="359" t="s">
        <v>1704</v>
      </c>
      <c r="C279" s="224" t="s">
        <v>84</v>
      </c>
      <c r="D279" s="355">
        <v>45311</v>
      </c>
      <c r="E279" s="423">
        <v>8256.09</v>
      </c>
      <c r="F279" s="354">
        <v>0.2</v>
      </c>
    </row>
    <row r="280" spans="1:7" ht="15.75" hidden="1" x14ac:dyDescent="0.25">
      <c r="A280" s="350" t="s">
        <v>1474</v>
      </c>
      <c r="B280" s="359" t="s">
        <v>1635</v>
      </c>
      <c r="C280" s="224" t="s">
        <v>84</v>
      </c>
      <c r="D280" s="355">
        <v>45311</v>
      </c>
      <c r="E280" s="228">
        <v>9238.59</v>
      </c>
      <c r="F280" s="354">
        <v>0.2</v>
      </c>
    </row>
    <row r="281" spans="1:7" ht="15.75" hidden="1" x14ac:dyDescent="0.25">
      <c r="A281" s="350" t="s">
        <v>1475</v>
      </c>
      <c r="B281" s="359" t="s">
        <v>118</v>
      </c>
      <c r="C281" s="224" t="s">
        <v>84</v>
      </c>
      <c r="D281" s="355">
        <v>45311</v>
      </c>
      <c r="E281" s="423">
        <v>8649.09</v>
      </c>
      <c r="F281" s="354">
        <v>0.2</v>
      </c>
    </row>
    <row r="282" spans="1:7" ht="15.75" hidden="1" x14ac:dyDescent="0.25">
      <c r="A282" s="350" t="s">
        <v>1476</v>
      </c>
      <c r="B282" s="359" t="s">
        <v>1638</v>
      </c>
      <c r="C282" s="224" t="s">
        <v>84</v>
      </c>
      <c r="D282" s="355">
        <v>45311</v>
      </c>
      <c r="E282" s="423">
        <v>8452.59</v>
      </c>
      <c r="F282" s="354">
        <v>0.2</v>
      </c>
    </row>
    <row r="283" spans="1:7" ht="15.75" hidden="1" x14ac:dyDescent="0.25">
      <c r="A283" s="350" t="s">
        <v>1639</v>
      </c>
      <c r="B283" s="359" t="s">
        <v>123</v>
      </c>
      <c r="C283" s="224" t="s">
        <v>84</v>
      </c>
      <c r="D283" s="355">
        <v>45311</v>
      </c>
      <c r="E283" s="423">
        <v>9402.34</v>
      </c>
      <c r="F283" s="354">
        <v>0.2</v>
      </c>
    </row>
    <row r="284" spans="1:7" ht="15.75" hidden="1" x14ac:dyDescent="0.25">
      <c r="A284" s="350" t="s">
        <v>686</v>
      </c>
      <c r="B284" s="369" t="s">
        <v>682</v>
      </c>
      <c r="C284" s="224"/>
      <c r="D284" s="355"/>
      <c r="E284" s="423"/>
      <c r="F284" s="354"/>
    </row>
    <row r="285" spans="1:7" ht="35.25" hidden="1" customHeight="1" x14ac:dyDescent="0.25">
      <c r="A285" s="350" t="s">
        <v>713</v>
      </c>
      <c r="B285" s="359" t="s">
        <v>1743</v>
      </c>
      <c r="C285" s="224" t="s">
        <v>84</v>
      </c>
      <c r="D285" s="355">
        <v>45311</v>
      </c>
      <c r="E285" s="423">
        <v>9074.84</v>
      </c>
      <c r="F285" s="354">
        <v>0.2</v>
      </c>
    </row>
    <row r="286" spans="1:7" ht="31.5" hidden="1" x14ac:dyDescent="0.25">
      <c r="A286" s="350" t="s">
        <v>1473</v>
      </c>
      <c r="B286" s="359" t="s">
        <v>1705</v>
      </c>
      <c r="C286" s="224" t="s">
        <v>84</v>
      </c>
      <c r="D286" s="355">
        <v>45311</v>
      </c>
      <c r="E286" s="228">
        <v>8583.59</v>
      </c>
      <c r="F286" s="354">
        <v>0.2</v>
      </c>
    </row>
    <row r="287" spans="1:7" ht="15.75" hidden="1" x14ac:dyDescent="0.25">
      <c r="A287" s="350" t="s">
        <v>715</v>
      </c>
      <c r="B287" s="359" t="s">
        <v>64</v>
      </c>
      <c r="C287" s="224" t="s">
        <v>84</v>
      </c>
      <c r="D287" s="355">
        <v>45311</v>
      </c>
      <c r="E287" s="423">
        <v>9729.84</v>
      </c>
      <c r="F287" s="354">
        <v>0.2</v>
      </c>
    </row>
    <row r="288" spans="1:7" ht="31.5" hidden="1" x14ac:dyDescent="0.25">
      <c r="A288" s="350" t="s">
        <v>687</v>
      </c>
      <c r="B288" s="369" t="s">
        <v>1400</v>
      </c>
      <c r="C288" s="224"/>
      <c r="D288" s="355"/>
      <c r="E288" s="423"/>
      <c r="F288" s="354"/>
      <c r="G288" s="2" t="s">
        <v>698</v>
      </c>
    </row>
    <row r="289" spans="1:6" ht="15.75" hidden="1" x14ac:dyDescent="0.25">
      <c r="A289" s="350" t="s">
        <v>714</v>
      </c>
      <c r="B289" s="359" t="s">
        <v>70</v>
      </c>
      <c r="C289" s="224" t="s">
        <v>84</v>
      </c>
      <c r="D289" s="355">
        <v>45311</v>
      </c>
      <c r="E289" s="423">
        <v>15839</v>
      </c>
      <c r="F289" s="354">
        <v>0.2</v>
      </c>
    </row>
    <row r="290" spans="1:6" ht="15.75" hidden="1" x14ac:dyDescent="0.25">
      <c r="A290" s="350" t="s">
        <v>1477</v>
      </c>
      <c r="B290" s="359" t="s">
        <v>71</v>
      </c>
      <c r="C290" s="224" t="s">
        <v>84</v>
      </c>
      <c r="D290" s="355">
        <v>45311</v>
      </c>
      <c r="E290" s="423">
        <v>16166.5</v>
      </c>
      <c r="F290" s="354">
        <v>0.2</v>
      </c>
    </row>
    <row r="291" spans="1:6" ht="15.75" hidden="1" x14ac:dyDescent="0.25">
      <c r="A291" s="350" t="s">
        <v>717</v>
      </c>
      <c r="B291" s="359" t="s">
        <v>72</v>
      </c>
      <c r="C291" s="224" t="s">
        <v>84</v>
      </c>
      <c r="D291" s="355">
        <v>45311</v>
      </c>
      <c r="E291" s="423">
        <v>16742.5</v>
      </c>
      <c r="F291" s="354">
        <v>0.2</v>
      </c>
    </row>
    <row r="292" spans="1:6" ht="15.75" hidden="1" x14ac:dyDescent="0.25">
      <c r="A292" s="350" t="s">
        <v>718</v>
      </c>
      <c r="B292" s="359" t="s">
        <v>530</v>
      </c>
      <c r="C292" s="224" t="s">
        <v>84</v>
      </c>
      <c r="D292" s="355">
        <v>45311</v>
      </c>
      <c r="E292" s="423">
        <v>11175</v>
      </c>
      <c r="F292" s="354">
        <v>0.2</v>
      </c>
    </row>
    <row r="293" spans="1:6" ht="15.75" hidden="1" x14ac:dyDescent="0.25">
      <c r="A293" s="350" t="s">
        <v>1478</v>
      </c>
      <c r="B293" s="359" t="s">
        <v>117</v>
      </c>
      <c r="C293" s="224" t="s">
        <v>84</v>
      </c>
      <c r="D293" s="355">
        <v>45311</v>
      </c>
      <c r="E293" s="423">
        <v>17725</v>
      </c>
      <c r="F293" s="354">
        <v>0.2</v>
      </c>
    </row>
    <row r="294" spans="1:6" ht="15.75" hidden="1" x14ac:dyDescent="0.25">
      <c r="A294" s="350" t="s">
        <v>1479</v>
      </c>
      <c r="B294" s="359" t="s">
        <v>260</v>
      </c>
      <c r="C294" s="224" t="s">
        <v>84</v>
      </c>
      <c r="D294" s="355">
        <v>45311</v>
      </c>
      <c r="E294" s="423">
        <v>13893.25</v>
      </c>
      <c r="F294" s="354">
        <v>0.2</v>
      </c>
    </row>
    <row r="295" spans="1:6" ht="15.75" hidden="1" x14ac:dyDescent="0.25">
      <c r="A295" s="350" t="s">
        <v>1480</v>
      </c>
      <c r="B295" s="359" t="s">
        <v>695</v>
      </c>
      <c r="C295" s="224" t="s">
        <v>84</v>
      </c>
      <c r="D295" s="355">
        <v>45311</v>
      </c>
      <c r="E295" s="423">
        <v>13893.25</v>
      </c>
      <c r="F295" s="354">
        <v>0.2</v>
      </c>
    </row>
    <row r="296" spans="1:6" ht="15.75" hidden="1" x14ac:dyDescent="0.25">
      <c r="A296" s="350" t="s">
        <v>1481</v>
      </c>
      <c r="B296" s="359" t="s">
        <v>531</v>
      </c>
      <c r="C296" s="224" t="s">
        <v>84</v>
      </c>
      <c r="D296" s="355">
        <v>45311</v>
      </c>
      <c r="E296" s="423">
        <v>15399.75</v>
      </c>
      <c r="F296" s="354">
        <v>0.2</v>
      </c>
    </row>
    <row r="297" spans="1:6" ht="15.75" hidden="1" x14ac:dyDescent="0.25">
      <c r="A297" s="350" t="s">
        <v>1482</v>
      </c>
      <c r="B297" s="359" t="s">
        <v>67</v>
      </c>
      <c r="C297" s="224" t="s">
        <v>84</v>
      </c>
      <c r="D297" s="355">
        <v>45311</v>
      </c>
      <c r="E297" s="423">
        <v>13893.25</v>
      </c>
      <c r="F297" s="354">
        <v>0.2</v>
      </c>
    </row>
    <row r="298" spans="1:6" ht="15.75" hidden="1" x14ac:dyDescent="0.25">
      <c r="A298" s="350" t="s">
        <v>1483</v>
      </c>
      <c r="B298" s="359" t="s">
        <v>68</v>
      </c>
      <c r="C298" s="224" t="s">
        <v>84</v>
      </c>
      <c r="D298" s="355">
        <v>45311</v>
      </c>
      <c r="E298" s="423">
        <v>14777.5</v>
      </c>
      <c r="F298" s="354">
        <v>0.2</v>
      </c>
    </row>
    <row r="299" spans="1:6" ht="15.75" hidden="1" x14ac:dyDescent="0.25">
      <c r="A299" s="350" t="s">
        <v>1484</v>
      </c>
      <c r="B299" s="359" t="s">
        <v>263</v>
      </c>
      <c r="C299" s="224" t="s">
        <v>84</v>
      </c>
      <c r="D299" s="355">
        <v>45311</v>
      </c>
      <c r="E299" s="423">
        <v>15334.25</v>
      </c>
      <c r="F299" s="354">
        <v>0.2</v>
      </c>
    </row>
    <row r="300" spans="1:6" ht="15.75" hidden="1" x14ac:dyDescent="0.25">
      <c r="A300" s="350" t="s">
        <v>1485</v>
      </c>
      <c r="B300" s="359" t="s">
        <v>261</v>
      </c>
      <c r="C300" s="224" t="s">
        <v>84</v>
      </c>
      <c r="D300" s="355">
        <v>45311</v>
      </c>
      <c r="E300" s="423">
        <v>16415</v>
      </c>
      <c r="F300" s="354">
        <v>0.2</v>
      </c>
    </row>
    <row r="301" spans="1:6" ht="15.75" hidden="1" x14ac:dyDescent="0.25">
      <c r="A301" s="350" t="s">
        <v>719</v>
      </c>
      <c r="B301" s="359" t="s">
        <v>262</v>
      </c>
      <c r="C301" s="224" t="s">
        <v>84</v>
      </c>
      <c r="D301" s="355">
        <v>45311</v>
      </c>
      <c r="E301" s="423">
        <v>17364.75</v>
      </c>
      <c r="F301" s="354">
        <v>0.2</v>
      </c>
    </row>
    <row r="302" spans="1:6" ht="15.75" hidden="1" x14ac:dyDescent="0.25">
      <c r="A302" s="350" t="s">
        <v>1486</v>
      </c>
      <c r="B302" s="359" t="s">
        <v>430</v>
      </c>
      <c r="C302" s="224" t="s">
        <v>84</v>
      </c>
      <c r="D302" s="355">
        <v>45311</v>
      </c>
      <c r="E302" s="423">
        <v>18249</v>
      </c>
      <c r="F302" s="354">
        <v>0.2</v>
      </c>
    </row>
    <row r="303" spans="1:6" ht="15.75" hidden="1" x14ac:dyDescent="0.25">
      <c r="A303" s="350" t="s">
        <v>1487</v>
      </c>
      <c r="B303" s="359" t="s">
        <v>64</v>
      </c>
      <c r="C303" s="224" t="s">
        <v>84</v>
      </c>
      <c r="D303" s="355">
        <v>45311</v>
      </c>
      <c r="E303" s="423">
        <v>17888.75</v>
      </c>
      <c r="F303" s="354">
        <v>0.2</v>
      </c>
    </row>
    <row r="304" spans="1:6" ht="15.75" hidden="1" x14ac:dyDescent="0.25">
      <c r="A304" s="350" t="s">
        <v>1488</v>
      </c>
      <c r="B304" s="359" t="s">
        <v>539</v>
      </c>
      <c r="C304" s="224" t="s">
        <v>84</v>
      </c>
      <c r="D304" s="355">
        <v>45311</v>
      </c>
      <c r="E304" s="423">
        <v>14450</v>
      </c>
      <c r="F304" s="354">
        <v>0.2</v>
      </c>
    </row>
    <row r="305" spans="1:6" ht="15.75" hidden="1" x14ac:dyDescent="0.25">
      <c r="A305" s="350" t="s">
        <v>720</v>
      </c>
      <c r="B305" s="359" t="s">
        <v>540</v>
      </c>
      <c r="C305" s="224" t="s">
        <v>84</v>
      </c>
      <c r="D305" s="355">
        <v>45311</v>
      </c>
      <c r="E305" s="423">
        <v>14450</v>
      </c>
      <c r="F305" s="354">
        <v>0.2</v>
      </c>
    </row>
    <row r="306" spans="1:6" ht="15.75" hidden="1" x14ac:dyDescent="0.25">
      <c r="A306" s="350" t="s">
        <v>1489</v>
      </c>
      <c r="B306" s="359" t="s">
        <v>541</v>
      </c>
      <c r="C306" s="224" t="s">
        <v>84</v>
      </c>
      <c r="D306" s="355">
        <v>45311</v>
      </c>
      <c r="E306" s="423">
        <v>20017.5</v>
      </c>
      <c r="F306" s="354">
        <v>0.2</v>
      </c>
    </row>
    <row r="307" spans="1:6" ht="15.75" hidden="1" x14ac:dyDescent="0.25">
      <c r="A307" s="350" t="s">
        <v>885</v>
      </c>
      <c r="B307" s="359" t="s">
        <v>542</v>
      </c>
      <c r="C307" s="224" t="s">
        <v>84</v>
      </c>
      <c r="D307" s="355">
        <v>45311</v>
      </c>
      <c r="E307" s="423">
        <v>14122.5</v>
      </c>
      <c r="F307" s="354">
        <v>0.2</v>
      </c>
    </row>
    <row r="308" spans="1:6" ht="15.75" hidden="1" x14ac:dyDescent="0.25">
      <c r="A308" s="350" t="s">
        <v>1490</v>
      </c>
      <c r="B308" s="359" t="s">
        <v>124</v>
      </c>
      <c r="C308" s="224" t="s">
        <v>84</v>
      </c>
      <c r="D308" s="355">
        <v>45311</v>
      </c>
      <c r="E308" s="423">
        <v>12485</v>
      </c>
      <c r="F308" s="354">
        <v>0.2</v>
      </c>
    </row>
    <row r="309" spans="1:6" ht="15.75" hidden="1" x14ac:dyDescent="0.25">
      <c r="A309" s="350" t="s">
        <v>1491</v>
      </c>
      <c r="B309" s="359" t="s">
        <v>696</v>
      </c>
      <c r="C309" s="224" t="s">
        <v>84</v>
      </c>
      <c r="D309" s="355">
        <v>45311</v>
      </c>
      <c r="E309" s="423">
        <v>16022</v>
      </c>
      <c r="F309" s="354">
        <v>0.2</v>
      </c>
    </row>
    <row r="310" spans="1:6" s="8" customFormat="1" ht="15.75" hidden="1" x14ac:dyDescent="0.25">
      <c r="A310" s="350" t="s">
        <v>1492</v>
      </c>
      <c r="B310" s="359" t="s">
        <v>1640</v>
      </c>
      <c r="C310" s="352" t="s">
        <v>84</v>
      </c>
      <c r="D310" s="355">
        <v>45311</v>
      </c>
      <c r="E310" s="423">
        <v>15334.25</v>
      </c>
      <c r="F310" s="354">
        <v>0.2</v>
      </c>
    </row>
    <row r="311" spans="1:6" s="8" customFormat="1" ht="15.75" hidden="1" x14ac:dyDescent="0.25">
      <c r="A311" s="350" t="s">
        <v>1643</v>
      </c>
      <c r="B311" s="359" t="s">
        <v>1641</v>
      </c>
      <c r="C311" s="352" t="s">
        <v>84</v>
      </c>
      <c r="D311" s="355">
        <v>45311</v>
      </c>
      <c r="E311" s="423">
        <v>13893.25</v>
      </c>
      <c r="F311" s="354">
        <v>0.2</v>
      </c>
    </row>
    <row r="312" spans="1:6" s="8" customFormat="1" ht="15.75" hidden="1" x14ac:dyDescent="0.25">
      <c r="A312" s="350" t="s">
        <v>1644</v>
      </c>
      <c r="B312" s="359" t="s">
        <v>118</v>
      </c>
      <c r="C312" s="352" t="s">
        <v>84</v>
      </c>
      <c r="D312" s="355">
        <v>45311</v>
      </c>
      <c r="E312" s="423">
        <v>14548.25</v>
      </c>
      <c r="F312" s="354">
        <v>0.2</v>
      </c>
    </row>
    <row r="313" spans="1:6" s="8" customFormat="1" ht="15.75" hidden="1" x14ac:dyDescent="0.25">
      <c r="A313" s="350" t="s">
        <v>1645</v>
      </c>
      <c r="B313" s="359" t="s">
        <v>1642</v>
      </c>
      <c r="C313" s="352" t="s">
        <v>84</v>
      </c>
      <c r="D313" s="355">
        <v>45311</v>
      </c>
      <c r="E313" s="423">
        <v>17725</v>
      </c>
      <c r="F313" s="354">
        <v>0.2</v>
      </c>
    </row>
    <row r="314" spans="1:6" s="8" customFormat="1" ht="15.75" hidden="1" x14ac:dyDescent="0.25">
      <c r="A314" s="350" t="s">
        <v>1646</v>
      </c>
      <c r="B314" s="359" t="s">
        <v>123</v>
      </c>
      <c r="C314" s="352" t="s">
        <v>84</v>
      </c>
      <c r="D314" s="355">
        <v>45311</v>
      </c>
      <c r="E314" s="423">
        <v>17725</v>
      </c>
      <c r="F314" s="354">
        <v>0.2</v>
      </c>
    </row>
    <row r="315" spans="1:6" s="8" customFormat="1" ht="15.75" hidden="1" x14ac:dyDescent="0.25">
      <c r="A315" s="350" t="s">
        <v>1647</v>
      </c>
      <c r="B315" s="359" t="s">
        <v>129</v>
      </c>
      <c r="C315" s="352" t="s">
        <v>84</v>
      </c>
      <c r="D315" s="355">
        <v>45311</v>
      </c>
      <c r="E315" s="423">
        <v>13893.25</v>
      </c>
      <c r="F315" s="354">
        <v>0.2</v>
      </c>
    </row>
    <row r="316" spans="1:6" s="8" customFormat="1" ht="15.75" hidden="1" x14ac:dyDescent="0.25">
      <c r="A316" s="350" t="s">
        <v>1648</v>
      </c>
      <c r="B316" s="359" t="s">
        <v>1399</v>
      </c>
      <c r="C316" s="352" t="s">
        <v>84</v>
      </c>
      <c r="D316" s="355">
        <v>45311</v>
      </c>
      <c r="E316" s="423">
        <v>15661.75</v>
      </c>
      <c r="F316" s="354">
        <v>0.2</v>
      </c>
    </row>
    <row r="317" spans="1:6" s="8" customFormat="1" ht="15.75" hidden="1" x14ac:dyDescent="0.25">
      <c r="A317" s="350" t="s">
        <v>1649</v>
      </c>
      <c r="B317" s="359" t="s">
        <v>1706</v>
      </c>
      <c r="C317" s="352" t="s">
        <v>84</v>
      </c>
      <c r="D317" s="355">
        <v>45311</v>
      </c>
      <c r="E317" s="423">
        <v>14115.43</v>
      </c>
      <c r="F317" s="354">
        <v>0.2</v>
      </c>
    </row>
    <row r="318" spans="1:6" s="8" customFormat="1" ht="15.75" hidden="1" x14ac:dyDescent="0.25">
      <c r="A318" s="350" t="s">
        <v>1719</v>
      </c>
      <c r="B318" s="359" t="s">
        <v>1707</v>
      </c>
      <c r="C318" s="224" t="s">
        <v>84</v>
      </c>
      <c r="D318" s="355">
        <v>45311</v>
      </c>
      <c r="E318" s="423">
        <v>14115.43</v>
      </c>
      <c r="F318" s="354">
        <v>0.2</v>
      </c>
    </row>
    <row r="319" spans="1:6" s="8" customFormat="1" ht="15.75" hidden="1" x14ac:dyDescent="0.25">
      <c r="A319" s="350" t="s">
        <v>1720</v>
      </c>
      <c r="B319" s="359" t="s">
        <v>1708</v>
      </c>
      <c r="C319" s="352" t="s">
        <v>84</v>
      </c>
      <c r="D319" s="355">
        <v>45311</v>
      </c>
      <c r="E319" s="423">
        <v>14803.18</v>
      </c>
      <c r="F319" s="354">
        <v>0.2</v>
      </c>
    </row>
    <row r="320" spans="1:6" s="8" customFormat="1" ht="15.75" hidden="1" x14ac:dyDescent="0.25">
      <c r="A320" s="350" t="s">
        <v>1721</v>
      </c>
      <c r="B320" s="359" t="s">
        <v>1709</v>
      </c>
      <c r="C320" s="352" t="s">
        <v>84</v>
      </c>
      <c r="D320" s="355">
        <v>45311</v>
      </c>
      <c r="E320" s="423">
        <v>12772.68</v>
      </c>
      <c r="F320" s="354">
        <v>0.2</v>
      </c>
    </row>
    <row r="321" spans="1:6" s="8" customFormat="1" ht="15.75" hidden="1" x14ac:dyDescent="0.25">
      <c r="A321" s="350" t="s">
        <v>1722</v>
      </c>
      <c r="B321" s="359" t="s">
        <v>1710</v>
      </c>
      <c r="C321" s="352" t="s">
        <v>84</v>
      </c>
      <c r="D321" s="355">
        <v>45311</v>
      </c>
      <c r="E321" s="423">
        <v>14803.18</v>
      </c>
      <c r="F321" s="354">
        <v>0.2</v>
      </c>
    </row>
    <row r="322" spans="1:6" ht="31.5" hidden="1" x14ac:dyDescent="0.25">
      <c r="A322" s="350" t="s">
        <v>688</v>
      </c>
      <c r="B322" s="369" t="s">
        <v>699</v>
      </c>
      <c r="C322" s="224"/>
      <c r="D322" s="355"/>
      <c r="E322" s="423"/>
      <c r="F322" s="354"/>
    </row>
    <row r="323" spans="1:6" ht="15.75" hidden="1" x14ac:dyDescent="0.25">
      <c r="A323" s="350" t="s">
        <v>721</v>
      </c>
      <c r="B323" s="359" t="s">
        <v>70</v>
      </c>
      <c r="C323" s="224" t="s">
        <v>84</v>
      </c>
      <c r="D323" s="355">
        <v>45311</v>
      </c>
      <c r="E323" s="423">
        <v>16054.98</v>
      </c>
      <c r="F323" s="354">
        <v>0.2</v>
      </c>
    </row>
    <row r="324" spans="1:6" ht="15.75" hidden="1" x14ac:dyDescent="0.25">
      <c r="A324" s="350" t="s">
        <v>1493</v>
      </c>
      <c r="B324" s="359" t="s">
        <v>71</v>
      </c>
      <c r="C324" s="224" t="s">
        <v>84</v>
      </c>
      <c r="D324" s="355">
        <v>45311</v>
      </c>
      <c r="E324" s="423">
        <v>16382.48</v>
      </c>
      <c r="F324" s="354">
        <v>0.2</v>
      </c>
    </row>
    <row r="325" spans="1:6" ht="15.75" hidden="1" x14ac:dyDescent="0.25">
      <c r="A325" s="350" t="s">
        <v>1494</v>
      </c>
      <c r="B325" s="359" t="s">
        <v>72</v>
      </c>
      <c r="C325" s="224" t="s">
        <v>84</v>
      </c>
      <c r="D325" s="355">
        <v>45311</v>
      </c>
      <c r="E325" s="423">
        <v>17037.48</v>
      </c>
      <c r="F325" s="354">
        <v>0.2</v>
      </c>
    </row>
    <row r="326" spans="1:6" ht="15.75" hidden="1" x14ac:dyDescent="0.25">
      <c r="A326" s="350" t="s">
        <v>762</v>
      </c>
      <c r="B326" s="359" t="s">
        <v>530</v>
      </c>
      <c r="C326" s="224" t="s">
        <v>84</v>
      </c>
      <c r="D326" s="355">
        <v>45311</v>
      </c>
      <c r="E326" s="423">
        <v>11469.98</v>
      </c>
      <c r="F326" s="354">
        <v>0.2</v>
      </c>
    </row>
    <row r="327" spans="1:6" ht="15.75" hidden="1" x14ac:dyDescent="0.25">
      <c r="A327" s="350" t="s">
        <v>1495</v>
      </c>
      <c r="B327" s="359" t="s">
        <v>117</v>
      </c>
      <c r="C327" s="224" t="s">
        <v>84</v>
      </c>
      <c r="D327" s="355">
        <v>45311</v>
      </c>
      <c r="E327" s="423">
        <v>18019.98</v>
      </c>
      <c r="F327" s="354">
        <v>0.2</v>
      </c>
    </row>
    <row r="328" spans="1:6" ht="15.75" hidden="1" x14ac:dyDescent="0.25">
      <c r="A328" s="350" t="s">
        <v>1496</v>
      </c>
      <c r="B328" s="359" t="s">
        <v>260</v>
      </c>
      <c r="C328" s="224" t="s">
        <v>84</v>
      </c>
      <c r="D328" s="355">
        <v>45311</v>
      </c>
      <c r="E328" s="423">
        <v>14188.23</v>
      </c>
      <c r="F328" s="354">
        <v>0.2</v>
      </c>
    </row>
    <row r="329" spans="1:6" ht="15.75" hidden="1" x14ac:dyDescent="0.25">
      <c r="A329" s="350" t="s">
        <v>1497</v>
      </c>
      <c r="B329" s="359" t="s">
        <v>695</v>
      </c>
      <c r="C329" s="224" t="s">
        <v>84</v>
      </c>
      <c r="D329" s="355">
        <v>45311</v>
      </c>
      <c r="E329" s="423">
        <v>14188.23</v>
      </c>
      <c r="F329" s="354">
        <v>0.2</v>
      </c>
    </row>
    <row r="330" spans="1:6" ht="15.75" hidden="1" x14ac:dyDescent="0.25">
      <c r="A330" s="350" t="s">
        <v>1498</v>
      </c>
      <c r="B330" s="359" t="s">
        <v>531</v>
      </c>
      <c r="C330" s="224" t="s">
        <v>84</v>
      </c>
      <c r="D330" s="355">
        <v>45311</v>
      </c>
      <c r="E330" s="423">
        <v>15694.73</v>
      </c>
      <c r="F330" s="354">
        <v>0.2</v>
      </c>
    </row>
    <row r="331" spans="1:6" ht="15.75" hidden="1" x14ac:dyDescent="0.25">
      <c r="A331" s="350" t="s">
        <v>1499</v>
      </c>
      <c r="B331" s="359" t="s">
        <v>67</v>
      </c>
      <c r="C331" s="224" t="s">
        <v>84</v>
      </c>
      <c r="D331" s="355">
        <v>45311</v>
      </c>
      <c r="E331" s="423">
        <v>14188.23</v>
      </c>
      <c r="F331" s="354">
        <v>0.2</v>
      </c>
    </row>
    <row r="332" spans="1:6" ht="15.75" hidden="1" x14ac:dyDescent="0.25">
      <c r="A332" s="350" t="s">
        <v>763</v>
      </c>
      <c r="B332" s="359" t="s">
        <v>68</v>
      </c>
      <c r="C332" s="224" t="s">
        <v>84</v>
      </c>
      <c r="D332" s="355">
        <v>45311</v>
      </c>
      <c r="E332" s="423">
        <v>15072.48</v>
      </c>
      <c r="F332" s="354">
        <v>0.2</v>
      </c>
    </row>
    <row r="333" spans="1:6" ht="15.75" hidden="1" x14ac:dyDescent="0.25">
      <c r="A333" s="350" t="s">
        <v>1500</v>
      </c>
      <c r="B333" s="359" t="s">
        <v>263</v>
      </c>
      <c r="C333" s="224" t="s">
        <v>84</v>
      </c>
      <c r="D333" s="355">
        <v>45311</v>
      </c>
      <c r="E333" s="423">
        <v>15629.23</v>
      </c>
      <c r="F333" s="354">
        <v>0.2</v>
      </c>
    </row>
    <row r="334" spans="1:6" ht="15.75" hidden="1" x14ac:dyDescent="0.25">
      <c r="A334" s="350" t="s">
        <v>1501</v>
      </c>
      <c r="B334" s="359" t="s">
        <v>261</v>
      </c>
      <c r="C334" s="224" t="s">
        <v>84</v>
      </c>
      <c r="D334" s="355">
        <v>45311</v>
      </c>
      <c r="E334" s="423">
        <v>16709.98</v>
      </c>
      <c r="F334" s="354">
        <v>0.2</v>
      </c>
    </row>
    <row r="335" spans="1:6" ht="15.75" hidden="1" x14ac:dyDescent="0.25">
      <c r="A335" s="350" t="s">
        <v>1502</v>
      </c>
      <c r="B335" s="359" t="s">
        <v>262</v>
      </c>
      <c r="C335" s="224" t="s">
        <v>84</v>
      </c>
      <c r="D335" s="355">
        <v>45311</v>
      </c>
      <c r="E335" s="423">
        <v>17659.73</v>
      </c>
      <c r="F335" s="354">
        <v>0.2</v>
      </c>
    </row>
    <row r="336" spans="1:6" ht="15.75" hidden="1" x14ac:dyDescent="0.25">
      <c r="A336" s="350" t="s">
        <v>1503</v>
      </c>
      <c r="B336" s="359" t="s">
        <v>430</v>
      </c>
      <c r="C336" s="224" t="s">
        <v>84</v>
      </c>
      <c r="D336" s="355">
        <v>45311</v>
      </c>
      <c r="E336" s="423">
        <v>18543.98</v>
      </c>
      <c r="F336" s="354">
        <v>0.2</v>
      </c>
    </row>
    <row r="337" spans="1:6" ht="15.75" hidden="1" x14ac:dyDescent="0.25">
      <c r="A337" s="350" t="s">
        <v>1504</v>
      </c>
      <c r="B337" s="359" t="s">
        <v>64</v>
      </c>
      <c r="C337" s="224" t="s">
        <v>84</v>
      </c>
      <c r="D337" s="355">
        <v>45311</v>
      </c>
      <c r="E337" s="423">
        <v>18183.73</v>
      </c>
      <c r="F337" s="354">
        <v>0.2</v>
      </c>
    </row>
    <row r="338" spans="1:6" ht="15.75" hidden="1" x14ac:dyDescent="0.25">
      <c r="A338" s="350" t="s">
        <v>1505</v>
      </c>
      <c r="B338" s="359" t="s">
        <v>539</v>
      </c>
      <c r="C338" s="224" t="s">
        <v>84</v>
      </c>
      <c r="D338" s="355">
        <v>45311</v>
      </c>
      <c r="E338" s="423">
        <v>14744.98</v>
      </c>
      <c r="F338" s="354">
        <v>0.2</v>
      </c>
    </row>
    <row r="339" spans="1:6" ht="15.75" hidden="1" x14ac:dyDescent="0.25">
      <c r="A339" s="350" t="s">
        <v>1506</v>
      </c>
      <c r="B339" s="359" t="s">
        <v>540</v>
      </c>
      <c r="C339" s="224" t="s">
        <v>84</v>
      </c>
      <c r="D339" s="355">
        <v>45311</v>
      </c>
      <c r="E339" s="423">
        <v>14744.98</v>
      </c>
      <c r="F339" s="354">
        <v>0.2</v>
      </c>
    </row>
    <row r="340" spans="1:6" ht="15.75" hidden="1" x14ac:dyDescent="0.25">
      <c r="A340" s="350" t="s">
        <v>1507</v>
      </c>
      <c r="B340" s="359" t="s">
        <v>541</v>
      </c>
      <c r="C340" s="224" t="s">
        <v>84</v>
      </c>
      <c r="D340" s="355">
        <v>45311</v>
      </c>
      <c r="E340" s="423">
        <v>20312.48</v>
      </c>
      <c r="F340" s="354">
        <v>0.2</v>
      </c>
    </row>
    <row r="341" spans="1:6" ht="15.75" hidden="1" x14ac:dyDescent="0.25">
      <c r="A341" s="350" t="s">
        <v>1508</v>
      </c>
      <c r="B341" s="359" t="s">
        <v>542</v>
      </c>
      <c r="C341" s="224" t="s">
        <v>84</v>
      </c>
      <c r="D341" s="355">
        <v>45311</v>
      </c>
      <c r="E341" s="423">
        <v>14417.48</v>
      </c>
      <c r="F341" s="354">
        <v>0.2</v>
      </c>
    </row>
    <row r="342" spans="1:6" ht="15.75" hidden="1" x14ac:dyDescent="0.25">
      <c r="A342" s="350" t="s">
        <v>1509</v>
      </c>
      <c r="B342" s="359" t="s">
        <v>124</v>
      </c>
      <c r="C342" s="224" t="s">
        <v>84</v>
      </c>
      <c r="D342" s="355">
        <v>45311</v>
      </c>
      <c r="E342" s="423">
        <v>12779.98</v>
      </c>
      <c r="F342" s="354">
        <v>0.2</v>
      </c>
    </row>
    <row r="343" spans="1:6" ht="15.75" hidden="1" x14ac:dyDescent="0.25">
      <c r="A343" s="350" t="s">
        <v>1510</v>
      </c>
      <c r="B343" s="359" t="s">
        <v>696</v>
      </c>
      <c r="C343" s="224" t="s">
        <v>84</v>
      </c>
      <c r="D343" s="355">
        <v>45311</v>
      </c>
      <c r="E343" s="423">
        <v>16321.98</v>
      </c>
      <c r="F343" s="354">
        <v>0.2</v>
      </c>
    </row>
    <row r="344" spans="1:6" s="8" customFormat="1" ht="15.75" hidden="1" x14ac:dyDescent="0.25">
      <c r="A344" s="350" t="s">
        <v>1511</v>
      </c>
      <c r="B344" s="359" t="s">
        <v>1640</v>
      </c>
      <c r="C344" s="352" t="s">
        <v>84</v>
      </c>
      <c r="D344" s="355">
        <v>45311</v>
      </c>
      <c r="E344" s="423">
        <v>15629.23</v>
      </c>
      <c r="F344" s="354">
        <v>0.2</v>
      </c>
    </row>
    <row r="345" spans="1:6" s="8" customFormat="1" ht="15.75" hidden="1" x14ac:dyDescent="0.25">
      <c r="A345" s="350" t="s">
        <v>1650</v>
      </c>
      <c r="B345" s="359" t="s">
        <v>1641</v>
      </c>
      <c r="C345" s="352" t="s">
        <v>84</v>
      </c>
      <c r="D345" s="355">
        <v>45311</v>
      </c>
      <c r="E345" s="423">
        <v>14188.23</v>
      </c>
      <c r="F345" s="354">
        <v>0.2</v>
      </c>
    </row>
    <row r="346" spans="1:6" s="8" customFormat="1" ht="15.75" hidden="1" x14ac:dyDescent="0.25">
      <c r="A346" s="350" t="s">
        <v>1651</v>
      </c>
      <c r="B346" s="359" t="s">
        <v>118</v>
      </c>
      <c r="C346" s="352" t="s">
        <v>84</v>
      </c>
      <c r="D346" s="355">
        <v>45311</v>
      </c>
      <c r="E346" s="423">
        <v>14843.23</v>
      </c>
      <c r="F346" s="354">
        <v>0.2</v>
      </c>
    </row>
    <row r="347" spans="1:6" s="8" customFormat="1" ht="15.75" hidden="1" x14ac:dyDescent="0.25">
      <c r="A347" s="350" t="s">
        <v>1652</v>
      </c>
      <c r="B347" s="359" t="s">
        <v>1642</v>
      </c>
      <c r="C347" s="352" t="s">
        <v>84</v>
      </c>
      <c r="D347" s="355">
        <v>45311</v>
      </c>
      <c r="E347" s="423">
        <v>18019.98</v>
      </c>
      <c r="F347" s="354">
        <v>0.2</v>
      </c>
    </row>
    <row r="348" spans="1:6" s="8" customFormat="1" ht="15.75" hidden="1" x14ac:dyDescent="0.25">
      <c r="A348" s="350" t="s">
        <v>1653</v>
      </c>
      <c r="B348" s="359" t="s">
        <v>123</v>
      </c>
      <c r="C348" s="352" t="s">
        <v>84</v>
      </c>
      <c r="D348" s="355">
        <v>45311</v>
      </c>
      <c r="E348" s="423">
        <v>18019.98</v>
      </c>
      <c r="F348" s="354">
        <v>0.2</v>
      </c>
    </row>
    <row r="349" spans="1:6" s="8" customFormat="1" ht="15.75" hidden="1" x14ac:dyDescent="0.25">
      <c r="A349" s="350" t="s">
        <v>1654</v>
      </c>
      <c r="B349" s="359" t="s">
        <v>129</v>
      </c>
      <c r="C349" s="352" t="s">
        <v>84</v>
      </c>
      <c r="D349" s="355">
        <v>45311</v>
      </c>
      <c r="E349" s="423">
        <v>14188.23</v>
      </c>
      <c r="F349" s="354">
        <v>0.2</v>
      </c>
    </row>
    <row r="350" spans="1:6" s="8" customFormat="1" ht="15.75" hidden="1" x14ac:dyDescent="0.25">
      <c r="A350" s="350" t="s">
        <v>1655</v>
      </c>
      <c r="B350" s="359" t="s">
        <v>1399</v>
      </c>
      <c r="C350" s="352" t="s">
        <v>84</v>
      </c>
      <c r="D350" s="355">
        <v>45311</v>
      </c>
      <c r="E350" s="423">
        <v>15956.73</v>
      </c>
      <c r="F350" s="354">
        <v>0.2</v>
      </c>
    </row>
    <row r="351" spans="1:6" s="8" customFormat="1" ht="15.75" hidden="1" x14ac:dyDescent="0.25">
      <c r="A351" s="350" t="s">
        <v>1656</v>
      </c>
      <c r="B351" s="359" t="s">
        <v>1706</v>
      </c>
      <c r="C351" s="352" t="s">
        <v>84</v>
      </c>
      <c r="D351" s="355">
        <v>45311</v>
      </c>
      <c r="E351" s="423">
        <v>15414.48</v>
      </c>
      <c r="F351" s="354">
        <v>0.2</v>
      </c>
    </row>
    <row r="352" spans="1:6" s="8" customFormat="1" ht="15.75" hidden="1" x14ac:dyDescent="0.25">
      <c r="A352" s="350" t="s">
        <v>1723</v>
      </c>
      <c r="B352" s="359" t="s">
        <v>1707</v>
      </c>
      <c r="C352" s="224" t="s">
        <v>84</v>
      </c>
      <c r="D352" s="355">
        <v>45311</v>
      </c>
      <c r="E352" s="423">
        <v>15414.48</v>
      </c>
      <c r="F352" s="354">
        <v>0.2</v>
      </c>
    </row>
    <row r="353" spans="1:6" s="8" customFormat="1" ht="15.75" hidden="1" x14ac:dyDescent="0.25">
      <c r="A353" s="350" t="s">
        <v>1724</v>
      </c>
      <c r="B353" s="359" t="s">
        <v>1708</v>
      </c>
      <c r="C353" s="352" t="s">
        <v>84</v>
      </c>
      <c r="D353" s="355">
        <v>45311</v>
      </c>
      <c r="E353" s="423">
        <v>16102.23</v>
      </c>
      <c r="F353" s="354">
        <v>0.2</v>
      </c>
    </row>
    <row r="354" spans="1:6" s="8" customFormat="1" ht="15.75" hidden="1" x14ac:dyDescent="0.25">
      <c r="A354" s="350" t="s">
        <v>1725</v>
      </c>
      <c r="B354" s="359" t="s">
        <v>1709</v>
      </c>
      <c r="C354" s="352" t="s">
        <v>84</v>
      </c>
      <c r="D354" s="355">
        <v>45311</v>
      </c>
      <c r="E354" s="423">
        <v>14071.73</v>
      </c>
      <c r="F354" s="354">
        <v>0.2</v>
      </c>
    </row>
    <row r="355" spans="1:6" s="8" customFormat="1" ht="15.75" hidden="1" x14ac:dyDescent="0.25">
      <c r="A355" s="350" t="s">
        <v>1726</v>
      </c>
      <c r="B355" s="359" t="s">
        <v>1710</v>
      </c>
      <c r="C355" s="352" t="s">
        <v>84</v>
      </c>
      <c r="D355" s="355">
        <v>45311</v>
      </c>
      <c r="E355" s="423">
        <v>16102.23</v>
      </c>
      <c r="F355" s="354">
        <v>0.2</v>
      </c>
    </row>
    <row r="356" spans="1:6" ht="15.75" hidden="1" x14ac:dyDescent="0.25">
      <c r="A356" s="350" t="s">
        <v>689</v>
      </c>
      <c r="B356" s="369" t="s">
        <v>683</v>
      </c>
      <c r="C356" s="224"/>
      <c r="D356" s="355"/>
      <c r="E356" s="228"/>
      <c r="F356" s="354"/>
    </row>
    <row r="357" spans="1:6" ht="15.75" hidden="1" x14ac:dyDescent="0.25">
      <c r="A357" s="350" t="s">
        <v>722</v>
      </c>
      <c r="B357" s="369" t="s">
        <v>700</v>
      </c>
      <c r="C357" s="224"/>
      <c r="D357" s="355"/>
      <c r="E357" s="423"/>
      <c r="F357" s="354"/>
    </row>
    <row r="358" spans="1:6" ht="15.75" hidden="1" x14ac:dyDescent="0.25">
      <c r="A358" s="350" t="s">
        <v>723</v>
      </c>
      <c r="B358" s="359" t="s">
        <v>70</v>
      </c>
      <c r="C358" s="224" t="s">
        <v>84</v>
      </c>
      <c r="D358" s="355">
        <v>45311</v>
      </c>
      <c r="E358" s="423">
        <v>26314.48</v>
      </c>
      <c r="F358" s="354">
        <v>0.2</v>
      </c>
    </row>
    <row r="359" spans="1:6" ht="15.75" hidden="1" x14ac:dyDescent="0.25">
      <c r="A359" s="350" t="s">
        <v>556</v>
      </c>
      <c r="B359" s="359" t="s">
        <v>71</v>
      </c>
      <c r="C359" s="224" t="s">
        <v>84</v>
      </c>
      <c r="D359" s="355">
        <v>45311</v>
      </c>
      <c r="E359" s="423">
        <v>26805.73</v>
      </c>
      <c r="F359" s="354">
        <v>0.2</v>
      </c>
    </row>
    <row r="360" spans="1:6" ht="15.75" hidden="1" x14ac:dyDescent="0.25">
      <c r="A360" s="350" t="s">
        <v>724</v>
      </c>
      <c r="B360" s="359" t="s">
        <v>72</v>
      </c>
      <c r="C360" s="224" t="s">
        <v>84</v>
      </c>
      <c r="D360" s="355">
        <v>45311</v>
      </c>
      <c r="E360" s="423">
        <v>27788.23</v>
      </c>
      <c r="F360" s="354">
        <v>0.2</v>
      </c>
    </row>
    <row r="361" spans="1:6" ht="15.75" hidden="1" x14ac:dyDescent="0.25">
      <c r="A361" s="350" t="s">
        <v>725</v>
      </c>
      <c r="B361" s="359" t="s">
        <v>530</v>
      </c>
      <c r="C361" s="224" t="s">
        <v>84</v>
      </c>
      <c r="D361" s="355">
        <v>45311</v>
      </c>
      <c r="E361" s="423">
        <v>19436.98</v>
      </c>
      <c r="F361" s="354">
        <v>0.2</v>
      </c>
    </row>
    <row r="362" spans="1:6" ht="15.75" hidden="1" x14ac:dyDescent="0.25">
      <c r="A362" s="350" t="s">
        <v>726</v>
      </c>
      <c r="B362" s="359" t="s">
        <v>117</v>
      </c>
      <c r="C362" s="224" t="s">
        <v>84</v>
      </c>
      <c r="D362" s="355">
        <v>45311</v>
      </c>
      <c r="E362" s="423">
        <v>29261.98</v>
      </c>
      <c r="F362" s="354">
        <v>0.2</v>
      </c>
    </row>
    <row r="363" spans="1:6" ht="15.75" hidden="1" x14ac:dyDescent="0.25">
      <c r="A363" s="350" t="s">
        <v>727</v>
      </c>
      <c r="B363" s="359" t="s">
        <v>260</v>
      </c>
      <c r="C363" s="224" t="s">
        <v>84</v>
      </c>
      <c r="D363" s="355">
        <v>45311</v>
      </c>
      <c r="E363" s="423">
        <v>23530.73</v>
      </c>
      <c r="F363" s="354">
        <v>0.2</v>
      </c>
    </row>
    <row r="364" spans="1:6" ht="15.75" hidden="1" x14ac:dyDescent="0.25">
      <c r="A364" s="350" t="s">
        <v>728</v>
      </c>
      <c r="B364" s="359" t="s">
        <v>695</v>
      </c>
      <c r="C364" s="224" t="s">
        <v>84</v>
      </c>
      <c r="D364" s="355">
        <v>45311</v>
      </c>
      <c r="E364" s="423">
        <v>23530.73</v>
      </c>
      <c r="F364" s="354">
        <v>0.2</v>
      </c>
    </row>
    <row r="365" spans="1:6" ht="15.75" hidden="1" x14ac:dyDescent="0.25">
      <c r="A365" s="350" t="s">
        <v>729</v>
      </c>
      <c r="B365" s="359" t="s">
        <v>531</v>
      </c>
      <c r="C365" s="224" t="s">
        <v>84</v>
      </c>
      <c r="D365" s="355">
        <v>45311</v>
      </c>
      <c r="E365" s="423">
        <v>26805.73</v>
      </c>
      <c r="F365" s="354">
        <v>0.2</v>
      </c>
    </row>
    <row r="366" spans="1:6" ht="15.75" hidden="1" x14ac:dyDescent="0.25">
      <c r="A366" s="350" t="s">
        <v>730</v>
      </c>
      <c r="B366" s="359" t="s">
        <v>67</v>
      </c>
      <c r="C366" s="224" t="s">
        <v>84</v>
      </c>
      <c r="D366" s="355">
        <v>45311</v>
      </c>
      <c r="E366" s="423">
        <v>23530.73</v>
      </c>
      <c r="F366" s="354">
        <v>0.2</v>
      </c>
    </row>
    <row r="367" spans="1:6" ht="15.75" hidden="1" x14ac:dyDescent="0.25">
      <c r="A367" s="350" t="s">
        <v>731</v>
      </c>
      <c r="B367" s="359" t="s">
        <v>68</v>
      </c>
      <c r="C367" s="224" t="s">
        <v>84</v>
      </c>
      <c r="D367" s="355">
        <v>45311</v>
      </c>
      <c r="E367" s="423">
        <v>24840.73</v>
      </c>
      <c r="F367" s="354">
        <v>0.2</v>
      </c>
    </row>
    <row r="368" spans="1:6" ht="15.75" hidden="1" x14ac:dyDescent="0.25">
      <c r="A368" s="350" t="s">
        <v>732</v>
      </c>
      <c r="B368" s="359" t="s">
        <v>263</v>
      </c>
      <c r="C368" s="224" t="s">
        <v>84</v>
      </c>
      <c r="D368" s="355">
        <v>45311</v>
      </c>
      <c r="E368" s="423">
        <v>25692.23</v>
      </c>
      <c r="F368" s="354">
        <v>0.2</v>
      </c>
    </row>
    <row r="369" spans="1:6" ht="15.75" hidden="1" x14ac:dyDescent="0.25">
      <c r="A369" s="350" t="s">
        <v>733</v>
      </c>
      <c r="B369" s="359" t="s">
        <v>261</v>
      </c>
      <c r="C369" s="224" t="s">
        <v>84</v>
      </c>
      <c r="D369" s="355">
        <v>45311</v>
      </c>
      <c r="E369" s="423">
        <v>27329.73</v>
      </c>
      <c r="F369" s="354">
        <v>0.2</v>
      </c>
    </row>
    <row r="370" spans="1:6" ht="15.75" hidden="1" x14ac:dyDescent="0.25">
      <c r="A370" s="350" t="s">
        <v>734</v>
      </c>
      <c r="B370" s="359" t="s">
        <v>262</v>
      </c>
      <c r="C370" s="224" t="s">
        <v>84</v>
      </c>
      <c r="D370" s="355">
        <v>45311</v>
      </c>
      <c r="E370" s="423">
        <v>28737.98</v>
      </c>
      <c r="F370" s="354">
        <v>0.2</v>
      </c>
    </row>
    <row r="371" spans="1:6" ht="15.75" hidden="1" x14ac:dyDescent="0.25">
      <c r="A371" s="350" t="s">
        <v>735</v>
      </c>
      <c r="B371" s="359" t="s">
        <v>430</v>
      </c>
      <c r="C371" s="224" t="s">
        <v>84</v>
      </c>
      <c r="D371" s="355">
        <v>45311</v>
      </c>
      <c r="E371" s="423">
        <v>30080.73</v>
      </c>
      <c r="F371" s="354">
        <v>0.2</v>
      </c>
    </row>
    <row r="372" spans="1:6" ht="15.75" hidden="1" x14ac:dyDescent="0.25">
      <c r="A372" s="350" t="s">
        <v>736</v>
      </c>
      <c r="B372" s="359" t="s">
        <v>64</v>
      </c>
      <c r="C372" s="224" t="s">
        <v>84</v>
      </c>
      <c r="D372" s="355">
        <v>45311</v>
      </c>
      <c r="E372" s="423">
        <v>29523.98</v>
      </c>
      <c r="F372" s="354">
        <v>0.2</v>
      </c>
    </row>
    <row r="373" spans="1:6" ht="15.75" hidden="1" x14ac:dyDescent="0.25">
      <c r="A373" s="350" t="s">
        <v>737</v>
      </c>
      <c r="B373" s="359" t="s">
        <v>539</v>
      </c>
      <c r="C373" s="224" t="s">
        <v>84</v>
      </c>
      <c r="D373" s="355">
        <v>45311</v>
      </c>
      <c r="E373" s="423">
        <v>24349.48</v>
      </c>
      <c r="F373" s="354">
        <v>0.2</v>
      </c>
    </row>
    <row r="374" spans="1:6" ht="15.75" hidden="1" x14ac:dyDescent="0.25">
      <c r="A374" s="350" t="s">
        <v>764</v>
      </c>
      <c r="B374" s="359" t="s">
        <v>540</v>
      </c>
      <c r="C374" s="224" t="s">
        <v>84</v>
      </c>
      <c r="D374" s="355">
        <v>45311</v>
      </c>
      <c r="E374" s="423">
        <v>24349.48</v>
      </c>
      <c r="F374" s="354">
        <v>0.2</v>
      </c>
    </row>
    <row r="375" spans="1:6" ht="15.75" hidden="1" x14ac:dyDescent="0.25">
      <c r="A375" s="350" t="s">
        <v>765</v>
      </c>
      <c r="B375" s="359" t="s">
        <v>541</v>
      </c>
      <c r="C375" s="224" t="s">
        <v>84</v>
      </c>
      <c r="D375" s="355">
        <v>45311</v>
      </c>
      <c r="E375" s="423">
        <v>32700.73</v>
      </c>
      <c r="F375" s="354">
        <v>0.2</v>
      </c>
    </row>
    <row r="376" spans="1:6" ht="15.75" hidden="1" x14ac:dyDescent="0.25">
      <c r="A376" s="350" t="s">
        <v>766</v>
      </c>
      <c r="B376" s="359" t="s">
        <v>542</v>
      </c>
      <c r="C376" s="224" t="s">
        <v>84</v>
      </c>
      <c r="D376" s="355">
        <v>45311</v>
      </c>
      <c r="E376" s="423">
        <v>23858.23</v>
      </c>
      <c r="F376" s="354">
        <v>0.2</v>
      </c>
    </row>
    <row r="377" spans="1:6" ht="15.75" hidden="1" x14ac:dyDescent="0.25">
      <c r="A377" s="350" t="s">
        <v>767</v>
      </c>
      <c r="B377" s="359" t="s">
        <v>124</v>
      </c>
      <c r="C377" s="224" t="s">
        <v>84</v>
      </c>
      <c r="D377" s="355">
        <v>45311</v>
      </c>
      <c r="E377" s="423">
        <v>21401.98</v>
      </c>
      <c r="F377" s="354">
        <v>0.2</v>
      </c>
    </row>
    <row r="378" spans="1:6" ht="15.75" hidden="1" x14ac:dyDescent="0.25">
      <c r="A378" s="350" t="s">
        <v>768</v>
      </c>
      <c r="B378" s="359" t="s">
        <v>696</v>
      </c>
      <c r="C378" s="224" t="s">
        <v>84</v>
      </c>
      <c r="D378" s="355">
        <v>45311</v>
      </c>
      <c r="E378" s="423">
        <v>26707.48</v>
      </c>
      <c r="F378" s="354">
        <v>0.2</v>
      </c>
    </row>
    <row r="379" spans="1:6" s="8" customFormat="1" ht="15.75" hidden="1" x14ac:dyDescent="0.25">
      <c r="A379" s="350" t="s">
        <v>1512</v>
      </c>
      <c r="B379" s="359" t="s">
        <v>1640</v>
      </c>
      <c r="C379" s="352" t="s">
        <v>84</v>
      </c>
      <c r="D379" s="355">
        <v>45311</v>
      </c>
      <c r="E379" s="423">
        <v>25692.23</v>
      </c>
      <c r="F379" s="354">
        <v>0.2</v>
      </c>
    </row>
    <row r="380" spans="1:6" s="8" customFormat="1" ht="15.75" hidden="1" x14ac:dyDescent="0.25">
      <c r="A380" s="350" t="s">
        <v>1657</v>
      </c>
      <c r="B380" s="359" t="s">
        <v>1641</v>
      </c>
      <c r="C380" s="352" t="s">
        <v>84</v>
      </c>
      <c r="D380" s="355">
        <v>45311</v>
      </c>
      <c r="E380" s="423">
        <v>23530.73</v>
      </c>
      <c r="F380" s="354">
        <v>0.2</v>
      </c>
    </row>
    <row r="381" spans="1:6" s="8" customFormat="1" ht="15.75" hidden="1" x14ac:dyDescent="0.25">
      <c r="A381" s="350" t="s">
        <v>1658</v>
      </c>
      <c r="B381" s="359" t="s">
        <v>118</v>
      </c>
      <c r="C381" s="352" t="s">
        <v>84</v>
      </c>
      <c r="D381" s="355">
        <v>45311</v>
      </c>
      <c r="E381" s="423">
        <v>24514.23</v>
      </c>
      <c r="F381" s="354">
        <v>0.2</v>
      </c>
    </row>
    <row r="382" spans="1:6" s="8" customFormat="1" ht="15.75" hidden="1" x14ac:dyDescent="0.25">
      <c r="A382" s="350" t="s">
        <v>1659</v>
      </c>
      <c r="B382" s="359" t="s">
        <v>1642</v>
      </c>
      <c r="C382" s="352" t="s">
        <v>84</v>
      </c>
      <c r="D382" s="355">
        <v>45311</v>
      </c>
      <c r="E382" s="423">
        <v>29261.98</v>
      </c>
      <c r="F382" s="354">
        <v>0.2</v>
      </c>
    </row>
    <row r="383" spans="1:6" s="8" customFormat="1" ht="15.75" hidden="1" x14ac:dyDescent="0.25">
      <c r="A383" s="350" t="s">
        <v>1660</v>
      </c>
      <c r="B383" s="359" t="s">
        <v>123</v>
      </c>
      <c r="C383" s="352" t="s">
        <v>84</v>
      </c>
      <c r="D383" s="355">
        <v>45311</v>
      </c>
      <c r="E383" s="423">
        <v>29261.98</v>
      </c>
      <c r="F383" s="354">
        <v>0.2</v>
      </c>
    </row>
    <row r="384" spans="1:6" s="8" customFormat="1" ht="15.75" hidden="1" x14ac:dyDescent="0.25">
      <c r="A384" s="350" t="s">
        <v>1661</v>
      </c>
      <c r="B384" s="359" t="s">
        <v>129</v>
      </c>
      <c r="C384" s="352" t="s">
        <v>84</v>
      </c>
      <c r="D384" s="355">
        <v>45311</v>
      </c>
      <c r="E384" s="423">
        <v>23530.73</v>
      </c>
      <c r="F384" s="354">
        <v>0.2</v>
      </c>
    </row>
    <row r="385" spans="1:6" s="8" customFormat="1" ht="15.75" hidden="1" x14ac:dyDescent="0.25">
      <c r="A385" s="350" t="s">
        <v>1662</v>
      </c>
      <c r="B385" s="359" t="s">
        <v>1399</v>
      </c>
      <c r="C385" s="352" t="s">
        <v>84</v>
      </c>
      <c r="D385" s="355">
        <v>45311</v>
      </c>
      <c r="E385" s="423">
        <v>26183.48</v>
      </c>
      <c r="F385" s="354">
        <v>0.2</v>
      </c>
    </row>
    <row r="386" spans="1:6" s="8" customFormat="1" ht="15.75" hidden="1" x14ac:dyDescent="0.25">
      <c r="A386" s="350" t="s">
        <v>1663</v>
      </c>
      <c r="B386" s="359" t="s">
        <v>1706</v>
      </c>
      <c r="C386" s="352" t="s">
        <v>84</v>
      </c>
      <c r="D386" s="355">
        <v>45311</v>
      </c>
      <c r="E386" s="423">
        <v>24909.63</v>
      </c>
      <c r="F386" s="354">
        <v>0.2</v>
      </c>
    </row>
    <row r="387" spans="1:6" s="8" customFormat="1" ht="15.75" hidden="1" x14ac:dyDescent="0.25">
      <c r="A387" s="350" t="s">
        <v>1727</v>
      </c>
      <c r="B387" s="359" t="s">
        <v>1707</v>
      </c>
      <c r="C387" s="224" t="s">
        <v>84</v>
      </c>
      <c r="D387" s="355">
        <v>45311</v>
      </c>
      <c r="E387" s="423">
        <v>24909.63</v>
      </c>
      <c r="F387" s="354">
        <v>0.2</v>
      </c>
    </row>
    <row r="388" spans="1:6" s="8" customFormat="1" ht="15.75" hidden="1" x14ac:dyDescent="0.25">
      <c r="A388" s="350" t="s">
        <v>1728</v>
      </c>
      <c r="B388" s="359" t="s">
        <v>1708</v>
      </c>
      <c r="C388" s="352" t="s">
        <v>84</v>
      </c>
      <c r="D388" s="355">
        <v>45311</v>
      </c>
      <c r="E388" s="423">
        <v>25924.880000000001</v>
      </c>
      <c r="F388" s="354">
        <v>0.2</v>
      </c>
    </row>
    <row r="389" spans="1:6" s="8" customFormat="1" ht="15.75" hidden="1" x14ac:dyDescent="0.25">
      <c r="A389" s="350" t="s">
        <v>1729</v>
      </c>
      <c r="B389" s="359" t="s">
        <v>1709</v>
      </c>
      <c r="C389" s="352" t="s">
        <v>84</v>
      </c>
      <c r="D389" s="355">
        <v>45311</v>
      </c>
      <c r="E389" s="423">
        <v>22879.13</v>
      </c>
      <c r="F389" s="354">
        <v>0.2</v>
      </c>
    </row>
    <row r="390" spans="1:6" s="8" customFormat="1" ht="15.75" hidden="1" x14ac:dyDescent="0.25">
      <c r="A390" s="350" t="s">
        <v>1730</v>
      </c>
      <c r="B390" s="359" t="s">
        <v>1710</v>
      </c>
      <c r="C390" s="352" t="s">
        <v>84</v>
      </c>
      <c r="D390" s="355">
        <v>45311</v>
      </c>
      <c r="E390" s="423">
        <v>25924.880000000001</v>
      </c>
      <c r="F390" s="354">
        <v>0.2</v>
      </c>
    </row>
    <row r="391" spans="1:6" ht="15.75" hidden="1" x14ac:dyDescent="0.25">
      <c r="A391" s="350" t="s">
        <v>690</v>
      </c>
      <c r="B391" s="369" t="s">
        <v>1401</v>
      </c>
      <c r="C391" s="224"/>
      <c r="D391" s="355"/>
      <c r="E391" s="423"/>
      <c r="F391" s="354"/>
    </row>
    <row r="392" spans="1:6" ht="15.75" hidden="1" x14ac:dyDescent="0.25">
      <c r="A392" s="350" t="s">
        <v>738</v>
      </c>
      <c r="B392" s="359" t="s">
        <v>70</v>
      </c>
      <c r="C392" s="224" t="s">
        <v>84</v>
      </c>
      <c r="D392" s="355">
        <v>45311</v>
      </c>
      <c r="E392" s="228">
        <v>26098.5</v>
      </c>
      <c r="F392" s="354">
        <v>0.2</v>
      </c>
    </row>
    <row r="393" spans="1:6" ht="15.75" hidden="1" x14ac:dyDescent="0.25">
      <c r="A393" s="350" t="s">
        <v>739</v>
      </c>
      <c r="B393" s="359" t="s">
        <v>71</v>
      </c>
      <c r="C393" s="224" t="s">
        <v>84</v>
      </c>
      <c r="D393" s="355">
        <v>45311</v>
      </c>
      <c r="E393" s="423">
        <v>26589.75</v>
      </c>
      <c r="F393" s="354">
        <v>0.2</v>
      </c>
    </row>
    <row r="394" spans="1:6" ht="15.75" hidden="1" x14ac:dyDescent="0.25">
      <c r="A394" s="350" t="s">
        <v>740</v>
      </c>
      <c r="B394" s="359" t="s">
        <v>72</v>
      </c>
      <c r="C394" s="224" t="s">
        <v>84</v>
      </c>
      <c r="D394" s="355">
        <v>45311</v>
      </c>
      <c r="E394" s="423">
        <v>27493.25</v>
      </c>
      <c r="F394" s="354">
        <v>0.2</v>
      </c>
    </row>
    <row r="395" spans="1:6" ht="15.75" hidden="1" x14ac:dyDescent="0.25">
      <c r="A395" s="350" t="s">
        <v>741</v>
      </c>
      <c r="B395" s="359" t="s">
        <v>530</v>
      </c>
      <c r="C395" s="224" t="s">
        <v>84</v>
      </c>
      <c r="D395" s="355">
        <v>45311</v>
      </c>
      <c r="E395" s="423">
        <v>19142</v>
      </c>
      <c r="F395" s="354">
        <v>0.2</v>
      </c>
    </row>
    <row r="396" spans="1:6" ht="15.75" hidden="1" x14ac:dyDescent="0.25">
      <c r="A396" s="350" t="s">
        <v>742</v>
      </c>
      <c r="B396" s="359" t="s">
        <v>117</v>
      </c>
      <c r="C396" s="224" t="s">
        <v>84</v>
      </c>
      <c r="D396" s="355">
        <v>45311</v>
      </c>
      <c r="E396" s="228">
        <v>28967</v>
      </c>
      <c r="F396" s="354">
        <v>0.2</v>
      </c>
    </row>
    <row r="397" spans="1:6" ht="15.75" hidden="1" x14ac:dyDescent="0.25">
      <c r="A397" s="350" t="s">
        <v>743</v>
      </c>
      <c r="B397" s="359" t="s">
        <v>260</v>
      </c>
      <c r="C397" s="224" t="s">
        <v>84</v>
      </c>
      <c r="D397" s="355">
        <v>45311</v>
      </c>
      <c r="E397" s="423">
        <v>23235.75</v>
      </c>
      <c r="F397" s="354">
        <v>0.2</v>
      </c>
    </row>
    <row r="398" spans="1:6" ht="15.75" hidden="1" x14ac:dyDescent="0.25">
      <c r="A398" s="350" t="s">
        <v>744</v>
      </c>
      <c r="B398" s="359" t="s">
        <v>695</v>
      </c>
      <c r="C398" s="224" t="s">
        <v>84</v>
      </c>
      <c r="D398" s="355">
        <v>45311</v>
      </c>
      <c r="E398" s="423">
        <v>23235.75</v>
      </c>
      <c r="F398" s="354">
        <v>0.2</v>
      </c>
    </row>
    <row r="399" spans="1:6" ht="15.75" hidden="1" x14ac:dyDescent="0.25">
      <c r="A399" s="350" t="s">
        <v>745</v>
      </c>
      <c r="B399" s="359" t="s">
        <v>531</v>
      </c>
      <c r="C399" s="224" t="s">
        <v>84</v>
      </c>
      <c r="D399" s="355">
        <v>45311</v>
      </c>
      <c r="E399" s="228">
        <v>26510.75</v>
      </c>
      <c r="F399" s="354">
        <v>0.2</v>
      </c>
    </row>
    <row r="400" spans="1:6" ht="15.75" hidden="1" x14ac:dyDescent="0.25">
      <c r="A400" s="350" t="s">
        <v>746</v>
      </c>
      <c r="B400" s="359" t="s">
        <v>67</v>
      </c>
      <c r="C400" s="224" t="s">
        <v>84</v>
      </c>
      <c r="D400" s="355">
        <v>45311</v>
      </c>
      <c r="E400" s="423">
        <v>23235.75</v>
      </c>
      <c r="F400" s="354">
        <v>0.2</v>
      </c>
    </row>
    <row r="401" spans="1:6" ht="15.75" hidden="1" x14ac:dyDescent="0.25">
      <c r="A401" s="350" t="s">
        <v>747</v>
      </c>
      <c r="B401" s="359" t="s">
        <v>68</v>
      </c>
      <c r="C401" s="224" t="s">
        <v>84</v>
      </c>
      <c r="D401" s="355">
        <v>45311</v>
      </c>
      <c r="E401" s="423">
        <v>24545.75</v>
      </c>
      <c r="F401" s="354">
        <v>0.2</v>
      </c>
    </row>
    <row r="402" spans="1:6" ht="15.75" hidden="1" x14ac:dyDescent="0.25">
      <c r="A402" s="350" t="s">
        <v>748</v>
      </c>
      <c r="B402" s="359" t="s">
        <v>263</v>
      </c>
      <c r="C402" s="224" t="s">
        <v>84</v>
      </c>
      <c r="D402" s="355">
        <v>45311</v>
      </c>
      <c r="E402" s="228">
        <v>25397.25</v>
      </c>
      <c r="F402" s="354">
        <v>0.2</v>
      </c>
    </row>
    <row r="403" spans="1:6" ht="15.75" hidden="1" x14ac:dyDescent="0.25">
      <c r="A403" s="350" t="s">
        <v>749</v>
      </c>
      <c r="B403" s="359" t="s">
        <v>261</v>
      </c>
      <c r="C403" s="224" t="s">
        <v>84</v>
      </c>
      <c r="D403" s="355">
        <v>45311</v>
      </c>
      <c r="E403" s="423">
        <v>27034.75</v>
      </c>
      <c r="F403" s="354">
        <v>0.2</v>
      </c>
    </row>
    <row r="404" spans="1:6" ht="15.75" hidden="1" x14ac:dyDescent="0.25">
      <c r="A404" s="350" t="s">
        <v>750</v>
      </c>
      <c r="B404" s="359" t="s">
        <v>262</v>
      </c>
      <c r="C404" s="224" t="s">
        <v>84</v>
      </c>
      <c r="D404" s="355">
        <v>45311</v>
      </c>
      <c r="E404" s="423">
        <v>28443</v>
      </c>
      <c r="F404" s="354">
        <v>0.2</v>
      </c>
    </row>
    <row r="405" spans="1:6" ht="15.75" hidden="1" x14ac:dyDescent="0.25">
      <c r="A405" s="350" t="s">
        <v>751</v>
      </c>
      <c r="B405" s="359" t="s">
        <v>430</v>
      </c>
      <c r="C405" s="224" t="s">
        <v>84</v>
      </c>
      <c r="D405" s="355">
        <v>45311</v>
      </c>
      <c r="E405" s="228">
        <v>29785.75</v>
      </c>
      <c r="F405" s="354">
        <v>0.2</v>
      </c>
    </row>
    <row r="406" spans="1:6" ht="15.75" hidden="1" x14ac:dyDescent="0.25">
      <c r="A406" s="350" t="s">
        <v>752</v>
      </c>
      <c r="B406" s="359" t="s">
        <v>64</v>
      </c>
      <c r="C406" s="224" t="s">
        <v>84</v>
      </c>
      <c r="D406" s="355">
        <v>45311</v>
      </c>
      <c r="E406" s="423">
        <v>29229</v>
      </c>
      <c r="F406" s="354">
        <v>0.2</v>
      </c>
    </row>
    <row r="407" spans="1:6" ht="15.75" hidden="1" x14ac:dyDescent="0.25">
      <c r="A407" s="350" t="s">
        <v>753</v>
      </c>
      <c r="B407" s="359" t="s">
        <v>539</v>
      </c>
      <c r="C407" s="224" t="s">
        <v>84</v>
      </c>
      <c r="D407" s="355">
        <v>45311</v>
      </c>
      <c r="E407" s="423">
        <v>24054.5</v>
      </c>
      <c r="F407" s="354">
        <v>0.2</v>
      </c>
    </row>
    <row r="408" spans="1:6" ht="15.75" hidden="1" x14ac:dyDescent="0.25">
      <c r="A408" s="350" t="s">
        <v>754</v>
      </c>
      <c r="B408" s="359" t="s">
        <v>540</v>
      </c>
      <c r="C408" s="224" t="s">
        <v>84</v>
      </c>
      <c r="D408" s="355">
        <v>45311</v>
      </c>
      <c r="E408" s="423">
        <v>24054.5</v>
      </c>
      <c r="F408" s="354">
        <v>0.2</v>
      </c>
    </row>
    <row r="409" spans="1:6" ht="15.75" hidden="1" x14ac:dyDescent="0.25">
      <c r="A409" s="350" t="s">
        <v>769</v>
      </c>
      <c r="B409" s="359" t="s">
        <v>541</v>
      </c>
      <c r="C409" s="224" t="s">
        <v>84</v>
      </c>
      <c r="D409" s="355">
        <v>45311</v>
      </c>
      <c r="E409" s="423">
        <v>32405.75</v>
      </c>
      <c r="F409" s="354">
        <v>0.2</v>
      </c>
    </row>
    <row r="410" spans="1:6" ht="15.75" hidden="1" x14ac:dyDescent="0.25">
      <c r="A410" s="350" t="s">
        <v>770</v>
      </c>
      <c r="B410" s="359" t="s">
        <v>542</v>
      </c>
      <c r="C410" s="224" t="s">
        <v>84</v>
      </c>
      <c r="D410" s="355">
        <v>45311</v>
      </c>
      <c r="E410" s="228">
        <v>23563.25</v>
      </c>
      <c r="F410" s="354">
        <v>0.2</v>
      </c>
    </row>
    <row r="411" spans="1:6" ht="15.75" hidden="1" x14ac:dyDescent="0.25">
      <c r="A411" s="350" t="s">
        <v>771</v>
      </c>
      <c r="B411" s="359" t="s">
        <v>124</v>
      </c>
      <c r="C411" s="224" t="s">
        <v>84</v>
      </c>
      <c r="D411" s="355">
        <v>45311</v>
      </c>
      <c r="E411" s="423">
        <v>21107</v>
      </c>
      <c r="F411" s="354">
        <v>0.2</v>
      </c>
    </row>
    <row r="412" spans="1:6" ht="15.75" hidden="1" x14ac:dyDescent="0.25">
      <c r="A412" s="350" t="s">
        <v>772</v>
      </c>
      <c r="B412" s="359" t="s">
        <v>696</v>
      </c>
      <c r="C412" s="224" t="s">
        <v>84</v>
      </c>
      <c r="D412" s="355">
        <v>45311</v>
      </c>
      <c r="E412" s="423">
        <v>26412.5</v>
      </c>
      <c r="F412" s="354">
        <v>0.2</v>
      </c>
    </row>
    <row r="413" spans="1:6" s="8" customFormat="1" ht="15.75" hidden="1" x14ac:dyDescent="0.25">
      <c r="A413" s="350" t="s">
        <v>773</v>
      </c>
      <c r="B413" s="359" t="s">
        <v>1640</v>
      </c>
      <c r="C413" s="352" t="s">
        <v>84</v>
      </c>
      <c r="D413" s="355">
        <v>45311</v>
      </c>
      <c r="E413" s="423">
        <v>25397.25</v>
      </c>
      <c r="F413" s="354">
        <v>0.2</v>
      </c>
    </row>
    <row r="414" spans="1:6" s="8" customFormat="1" ht="15.75" hidden="1" x14ac:dyDescent="0.25">
      <c r="A414" s="350" t="s">
        <v>1664</v>
      </c>
      <c r="B414" s="359" t="s">
        <v>1641</v>
      </c>
      <c r="C414" s="352" t="s">
        <v>84</v>
      </c>
      <c r="D414" s="355">
        <v>45311</v>
      </c>
      <c r="E414" s="423">
        <v>23235.75</v>
      </c>
      <c r="F414" s="354">
        <v>0.2</v>
      </c>
    </row>
    <row r="415" spans="1:6" s="8" customFormat="1" ht="15.75" hidden="1" x14ac:dyDescent="0.25">
      <c r="A415" s="350" t="s">
        <v>1665</v>
      </c>
      <c r="B415" s="359" t="s">
        <v>118</v>
      </c>
      <c r="C415" s="352" t="s">
        <v>84</v>
      </c>
      <c r="D415" s="355">
        <v>45311</v>
      </c>
      <c r="E415" s="423">
        <v>24218.25</v>
      </c>
      <c r="F415" s="354">
        <v>0.2</v>
      </c>
    </row>
    <row r="416" spans="1:6" s="8" customFormat="1" ht="15.75" hidden="1" x14ac:dyDescent="0.25">
      <c r="A416" s="350" t="s">
        <v>1666</v>
      </c>
      <c r="B416" s="359" t="s">
        <v>1642</v>
      </c>
      <c r="C416" s="352" t="s">
        <v>84</v>
      </c>
      <c r="D416" s="355">
        <v>45311</v>
      </c>
      <c r="E416" s="423">
        <v>28967</v>
      </c>
      <c r="F416" s="354">
        <v>0.2</v>
      </c>
    </row>
    <row r="417" spans="1:6" s="8" customFormat="1" ht="15.75" hidden="1" x14ac:dyDescent="0.25">
      <c r="A417" s="350" t="s">
        <v>1667</v>
      </c>
      <c r="B417" s="359" t="s">
        <v>123</v>
      </c>
      <c r="C417" s="352" t="s">
        <v>84</v>
      </c>
      <c r="D417" s="355">
        <v>45311</v>
      </c>
      <c r="E417" s="423">
        <v>28967</v>
      </c>
      <c r="F417" s="354">
        <v>0.2</v>
      </c>
    </row>
    <row r="418" spans="1:6" s="8" customFormat="1" ht="15.75" hidden="1" x14ac:dyDescent="0.25">
      <c r="A418" s="350" t="s">
        <v>1668</v>
      </c>
      <c r="B418" s="359" t="s">
        <v>129</v>
      </c>
      <c r="C418" s="352" t="s">
        <v>84</v>
      </c>
      <c r="D418" s="355">
        <v>45311</v>
      </c>
      <c r="E418" s="423">
        <v>23235.75</v>
      </c>
      <c r="F418" s="354">
        <v>0.2</v>
      </c>
    </row>
    <row r="419" spans="1:6" s="8" customFormat="1" ht="15.75" hidden="1" x14ac:dyDescent="0.25">
      <c r="A419" s="350" t="s">
        <v>1669</v>
      </c>
      <c r="B419" s="359" t="s">
        <v>1399</v>
      </c>
      <c r="C419" s="352" t="s">
        <v>84</v>
      </c>
      <c r="D419" s="355">
        <v>45311</v>
      </c>
      <c r="E419" s="423">
        <v>25888.5</v>
      </c>
      <c r="F419" s="354">
        <v>0.2</v>
      </c>
    </row>
    <row r="420" spans="1:6" s="8" customFormat="1" ht="15.75" hidden="1" x14ac:dyDescent="0.25">
      <c r="A420" s="350" t="s">
        <v>1670</v>
      </c>
      <c r="B420" s="359" t="s">
        <v>1706</v>
      </c>
      <c r="C420" s="352" t="s">
        <v>84</v>
      </c>
      <c r="D420" s="355">
        <v>45311</v>
      </c>
      <c r="E420" s="423">
        <v>23610.57</v>
      </c>
      <c r="F420" s="354">
        <v>0.2</v>
      </c>
    </row>
    <row r="421" spans="1:6" s="8" customFormat="1" ht="15.75" hidden="1" x14ac:dyDescent="0.25">
      <c r="A421" s="350" t="s">
        <v>1731</v>
      </c>
      <c r="B421" s="359" t="s">
        <v>1707</v>
      </c>
      <c r="C421" s="224" t="s">
        <v>84</v>
      </c>
      <c r="D421" s="355">
        <v>45311</v>
      </c>
      <c r="E421" s="423">
        <v>23610.57</v>
      </c>
      <c r="F421" s="354">
        <v>0.2</v>
      </c>
    </row>
    <row r="422" spans="1:6" s="8" customFormat="1" ht="15.75" hidden="1" x14ac:dyDescent="0.25">
      <c r="A422" s="350" t="s">
        <v>1732</v>
      </c>
      <c r="B422" s="359" t="s">
        <v>1708</v>
      </c>
      <c r="C422" s="352" t="s">
        <v>84</v>
      </c>
      <c r="D422" s="355">
        <v>45311</v>
      </c>
      <c r="E422" s="423">
        <v>24625.82</v>
      </c>
      <c r="F422" s="354">
        <v>0.2</v>
      </c>
    </row>
    <row r="423" spans="1:6" s="8" customFormat="1" ht="15.75" hidden="1" x14ac:dyDescent="0.25">
      <c r="A423" s="350" t="s">
        <v>1733</v>
      </c>
      <c r="B423" s="359" t="s">
        <v>1709</v>
      </c>
      <c r="C423" s="352" t="s">
        <v>84</v>
      </c>
      <c r="D423" s="355">
        <v>45311</v>
      </c>
      <c r="E423" s="423">
        <v>21580</v>
      </c>
      <c r="F423" s="354">
        <v>0.2</v>
      </c>
    </row>
    <row r="424" spans="1:6" s="8" customFormat="1" ht="15.75" hidden="1" x14ac:dyDescent="0.25">
      <c r="A424" s="350" t="s">
        <v>1734</v>
      </c>
      <c r="B424" s="359" t="s">
        <v>1710</v>
      </c>
      <c r="C424" s="352" t="s">
        <v>84</v>
      </c>
      <c r="D424" s="355">
        <v>45311</v>
      </c>
      <c r="E424" s="423">
        <v>25924.880000000001</v>
      </c>
      <c r="F424" s="354">
        <v>0.2</v>
      </c>
    </row>
    <row r="425" spans="1:6" ht="15.75" hidden="1" x14ac:dyDescent="0.25">
      <c r="A425" s="350" t="s">
        <v>691</v>
      </c>
      <c r="B425" s="369" t="s">
        <v>702</v>
      </c>
      <c r="C425" s="224"/>
      <c r="D425" s="355"/>
      <c r="E425" s="423"/>
      <c r="F425" s="354"/>
    </row>
    <row r="426" spans="1:6" ht="15.75" hidden="1" x14ac:dyDescent="0.25">
      <c r="A426" s="350" t="s">
        <v>755</v>
      </c>
      <c r="B426" s="359" t="s">
        <v>70</v>
      </c>
      <c r="C426" s="224" t="s">
        <v>84</v>
      </c>
      <c r="D426" s="355">
        <v>45311</v>
      </c>
      <c r="E426" s="228">
        <v>19657.48</v>
      </c>
      <c r="F426" s="354">
        <v>0.2</v>
      </c>
    </row>
    <row r="427" spans="1:6" ht="15.75" hidden="1" x14ac:dyDescent="0.25">
      <c r="A427" s="350" t="s">
        <v>756</v>
      </c>
      <c r="B427" s="359" t="s">
        <v>71</v>
      </c>
      <c r="C427" s="224" t="s">
        <v>84</v>
      </c>
      <c r="D427" s="355">
        <v>45311</v>
      </c>
      <c r="E427" s="423">
        <v>20148.73</v>
      </c>
      <c r="F427" s="354">
        <v>0.2</v>
      </c>
    </row>
    <row r="428" spans="1:6" ht="15.75" hidden="1" x14ac:dyDescent="0.25">
      <c r="A428" s="350" t="s">
        <v>1513</v>
      </c>
      <c r="B428" s="359" t="s">
        <v>72</v>
      </c>
      <c r="C428" s="224" t="s">
        <v>84</v>
      </c>
      <c r="D428" s="355">
        <v>45311</v>
      </c>
      <c r="E428" s="423">
        <v>21131.23</v>
      </c>
      <c r="F428" s="354">
        <v>0.2</v>
      </c>
    </row>
    <row r="429" spans="1:6" ht="15.75" hidden="1" x14ac:dyDescent="0.25">
      <c r="A429" s="350" t="s">
        <v>1514</v>
      </c>
      <c r="B429" s="359" t="s">
        <v>530</v>
      </c>
      <c r="C429" s="224" t="s">
        <v>84</v>
      </c>
      <c r="D429" s="355">
        <v>45311</v>
      </c>
      <c r="E429" s="228">
        <v>12779.98</v>
      </c>
      <c r="F429" s="354">
        <v>0.2</v>
      </c>
    </row>
    <row r="430" spans="1:6" ht="15.75" hidden="1" x14ac:dyDescent="0.25">
      <c r="A430" s="350" t="s">
        <v>1515</v>
      </c>
      <c r="B430" s="359" t="s">
        <v>117</v>
      </c>
      <c r="C430" s="224" t="s">
        <v>84</v>
      </c>
      <c r="D430" s="355">
        <v>45311</v>
      </c>
      <c r="E430" s="423">
        <v>22604.98</v>
      </c>
      <c r="F430" s="354">
        <v>0.2</v>
      </c>
    </row>
    <row r="431" spans="1:6" ht="15.75" hidden="1" x14ac:dyDescent="0.25">
      <c r="A431" s="350" t="s">
        <v>1516</v>
      </c>
      <c r="B431" s="359" t="s">
        <v>260</v>
      </c>
      <c r="C431" s="224" t="s">
        <v>84</v>
      </c>
      <c r="D431" s="355">
        <v>45311</v>
      </c>
      <c r="E431" s="423">
        <v>16873.73</v>
      </c>
      <c r="F431" s="354">
        <v>0.2</v>
      </c>
    </row>
    <row r="432" spans="1:6" ht="15.75" hidden="1" x14ac:dyDescent="0.25">
      <c r="A432" s="350" t="s">
        <v>1517</v>
      </c>
      <c r="B432" s="359" t="s">
        <v>695</v>
      </c>
      <c r="C432" s="224" t="s">
        <v>84</v>
      </c>
      <c r="D432" s="355">
        <v>45311</v>
      </c>
      <c r="E432" s="228">
        <v>16873.73</v>
      </c>
      <c r="F432" s="354">
        <v>0.2</v>
      </c>
    </row>
    <row r="433" spans="1:6" ht="15.75" hidden="1" x14ac:dyDescent="0.25">
      <c r="A433" s="350" t="s">
        <v>1518</v>
      </c>
      <c r="B433" s="359" t="s">
        <v>531</v>
      </c>
      <c r="C433" s="224" t="s">
        <v>84</v>
      </c>
      <c r="D433" s="355">
        <v>45311</v>
      </c>
      <c r="E433" s="423">
        <v>20148.73</v>
      </c>
      <c r="F433" s="354">
        <v>0.2</v>
      </c>
    </row>
    <row r="434" spans="1:6" ht="15.75" hidden="1" x14ac:dyDescent="0.25">
      <c r="A434" s="350" t="s">
        <v>1519</v>
      </c>
      <c r="B434" s="359" t="s">
        <v>67</v>
      </c>
      <c r="C434" s="224" t="s">
        <v>84</v>
      </c>
      <c r="D434" s="355">
        <v>45311</v>
      </c>
      <c r="E434" s="423">
        <v>16873.73</v>
      </c>
      <c r="F434" s="354">
        <v>0.2</v>
      </c>
    </row>
    <row r="435" spans="1:6" ht="15.75" hidden="1" x14ac:dyDescent="0.25">
      <c r="A435" s="350" t="s">
        <v>1520</v>
      </c>
      <c r="B435" s="359" t="s">
        <v>68</v>
      </c>
      <c r="C435" s="224" t="s">
        <v>84</v>
      </c>
      <c r="D435" s="355">
        <v>45311</v>
      </c>
      <c r="E435" s="228">
        <v>18183.73</v>
      </c>
      <c r="F435" s="354">
        <v>0.2</v>
      </c>
    </row>
    <row r="436" spans="1:6" ht="15.75" hidden="1" x14ac:dyDescent="0.25">
      <c r="A436" s="350" t="s">
        <v>1521</v>
      </c>
      <c r="B436" s="359" t="s">
        <v>263</v>
      </c>
      <c r="C436" s="224" t="s">
        <v>84</v>
      </c>
      <c r="D436" s="355">
        <v>45311</v>
      </c>
      <c r="E436" s="423">
        <v>19035.23</v>
      </c>
      <c r="F436" s="354">
        <v>0.2</v>
      </c>
    </row>
    <row r="437" spans="1:6" ht="15.75" hidden="1" x14ac:dyDescent="0.25">
      <c r="A437" s="350" t="s">
        <v>1522</v>
      </c>
      <c r="B437" s="359" t="s">
        <v>261</v>
      </c>
      <c r="C437" s="224" t="s">
        <v>84</v>
      </c>
      <c r="D437" s="355">
        <v>45311</v>
      </c>
      <c r="E437" s="423">
        <v>20672.73</v>
      </c>
      <c r="F437" s="354">
        <v>0.2</v>
      </c>
    </row>
    <row r="438" spans="1:6" ht="15.75" hidden="1" x14ac:dyDescent="0.25">
      <c r="A438" s="350" t="s">
        <v>1523</v>
      </c>
      <c r="B438" s="359" t="s">
        <v>262</v>
      </c>
      <c r="C438" s="224" t="s">
        <v>84</v>
      </c>
      <c r="D438" s="355">
        <v>45311</v>
      </c>
      <c r="E438" s="423">
        <v>22080.98</v>
      </c>
      <c r="F438" s="354">
        <v>0.2</v>
      </c>
    </row>
    <row r="439" spans="1:6" ht="15.75" hidden="1" x14ac:dyDescent="0.25">
      <c r="A439" s="350" t="s">
        <v>1524</v>
      </c>
      <c r="B439" s="359" t="s">
        <v>430</v>
      </c>
      <c r="C439" s="224" t="s">
        <v>84</v>
      </c>
      <c r="D439" s="355">
        <v>45311</v>
      </c>
      <c r="E439" s="228">
        <v>23423.73</v>
      </c>
      <c r="F439" s="354">
        <v>0.2</v>
      </c>
    </row>
    <row r="440" spans="1:6" ht="15.75" hidden="1" x14ac:dyDescent="0.25">
      <c r="A440" s="350" t="s">
        <v>1525</v>
      </c>
      <c r="B440" s="359" t="s">
        <v>64</v>
      </c>
      <c r="C440" s="224" t="s">
        <v>84</v>
      </c>
      <c r="D440" s="355">
        <v>45311</v>
      </c>
      <c r="E440" s="423">
        <v>22866.98</v>
      </c>
      <c r="F440" s="354">
        <v>0.2</v>
      </c>
    </row>
    <row r="441" spans="1:6" ht="15.75" hidden="1" x14ac:dyDescent="0.25">
      <c r="A441" s="350" t="s">
        <v>1526</v>
      </c>
      <c r="B441" s="359" t="s">
        <v>539</v>
      </c>
      <c r="C441" s="224" t="s">
        <v>84</v>
      </c>
      <c r="D441" s="355">
        <v>45311</v>
      </c>
      <c r="E441" s="423">
        <v>17692.48</v>
      </c>
      <c r="F441" s="354">
        <v>0.2</v>
      </c>
    </row>
    <row r="442" spans="1:6" ht="15.75" hidden="1" x14ac:dyDescent="0.25">
      <c r="A442" s="350" t="s">
        <v>1527</v>
      </c>
      <c r="B442" s="359" t="s">
        <v>540</v>
      </c>
      <c r="C442" s="224" t="s">
        <v>84</v>
      </c>
      <c r="D442" s="355">
        <v>45311</v>
      </c>
      <c r="E442" s="228">
        <v>17692.48</v>
      </c>
      <c r="F442" s="354">
        <v>0.2</v>
      </c>
    </row>
    <row r="443" spans="1:6" ht="15.75" hidden="1" x14ac:dyDescent="0.25">
      <c r="A443" s="350" t="s">
        <v>1528</v>
      </c>
      <c r="B443" s="359" t="s">
        <v>541</v>
      </c>
      <c r="C443" s="224" t="s">
        <v>84</v>
      </c>
      <c r="D443" s="355">
        <v>45311</v>
      </c>
      <c r="E443" s="423">
        <v>26043.73</v>
      </c>
      <c r="F443" s="354">
        <v>0.2</v>
      </c>
    </row>
    <row r="444" spans="1:6" ht="15.75" hidden="1" x14ac:dyDescent="0.25">
      <c r="A444" s="350" t="s">
        <v>1529</v>
      </c>
      <c r="B444" s="359" t="s">
        <v>542</v>
      </c>
      <c r="C444" s="224" t="s">
        <v>84</v>
      </c>
      <c r="D444" s="355">
        <v>45311</v>
      </c>
      <c r="E444" s="423">
        <v>17201.23</v>
      </c>
      <c r="F444" s="354">
        <v>0.2</v>
      </c>
    </row>
    <row r="445" spans="1:6" ht="15.75" hidden="1" x14ac:dyDescent="0.25">
      <c r="A445" s="350" t="s">
        <v>1530</v>
      </c>
      <c r="B445" s="359" t="s">
        <v>124</v>
      </c>
      <c r="C445" s="224" t="s">
        <v>84</v>
      </c>
      <c r="D445" s="355">
        <v>45311</v>
      </c>
      <c r="E445" s="228">
        <v>14744.98</v>
      </c>
      <c r="F445" s="354">
        <v>0.2</v>
      </c>
    </row>
    <row r="446" spans="1:6" ht="15.75" hidden="1" x14ac:dyDescent="0.25">
      <c r="A446" s="350" t="s">
        <v>1531</v>
      </c>
      <c r="B446" s="359" t="s">
        <v>696</v>
      </c>
      <c r="C446" s="224" t="s">
        <v>84</v>
      </c>
      <c r="D446" s="355">
        <v>45311</v>
      </c>
      <c r="E446" s="423">
        <v>20050.48</v>
      </c>
      <c r="F446" s="354">
        <v>0.2</v>
      </c>
    </row>
    <row r="447" spans="1:6" s="8" customFormat="1" ht="15.75" hidden="1" x14ac:dyDescent="0.25">
      <c r="A447" s="350" t="s">
        <v>1532</v>
      </c>
      <c r="B447" s="359" t="s">
        <v>1640</v>
      </c>
      <c r="C447" s="352" t="s">
        <v>84</v>
      </c>
      <c r="D447" s="355">
        <v>45311</v>
      </c>
      <c r="E447" s="423">
        <v>19035.23</v>
      </c>
      <c r="F447" s="354">
        <v>0.2</v>
      </c>
    </row>
    <row r="448" spans="1:6" s="8" customFormat="1" ht="15.75" hidden="1" x14ac:dyDescent="0.25">
      <c r="A448" s="350" t="s">
        <v>1671</v>
      </c>
      <c r="B448" s="359" t="s">
        <v>1641</v>
      </c>
      <c r="C448" s="352" t="s">
        <v>84</v>
      </c>
      <c r="D448" s="355">
        <v>45311</v>
      </c>
      <c r="E448" s="423">
        <v>16873.73</v>
      </c>
      <c r="F448" s="354">
        <v>0.2</v>
      </c>
    </row>
    <row r="449" spans="1:6" s="8" customFormat="1" ht="15.75" hidden="1" x14ac:dyDescent="0.25">
      <c r="A449" s="350" t="s">
        <v>1672</v>
      </c>
      <c r="B449" s="359" t="s">
        <v>118</v>
      </c>
      <c r="C449" s="352" t="s">
        <v>84</v>
      </c>
      <c r="D449" s="355">
        <v>45311</v>
      </c>
      <c r="E449" s="423">
        <v>17856.23</v>
      </c>
      <c r="F449" s="354">
        <v>0.2</v>
      </c>
    </row>
    <row r="450" spans="1:6" s="8" customFormat="1" ht="15.75" hidden="1" x14ac:dyDescent="0.25">
      <c r="A450" s="350" t="s">
        <v>1673</v>
      </c>
      <c r="B450" s="359" t="s">
        <v>1642</v>
      </c>
      <c r="C450" s="352" t="s">
        <v>84</v>
      </c>
      <c r="D450" s="355">
        <v>45311</v>
      </c>
      <c r="E450" s="423">
        <v>22604.98</v>
      </c>
      <c r="F450" s="354">
        <v>0.2</v>
      </c>
    </row>
    <row r="451" spans="1:6" s="8" customFormat="1" ht="15.75" hidden="1" x14ac:dyDescent="0.25">
      <c r="A451" s="350" t="s">
        <v>1674</v>
      </c>
      <c r="B451" s="359" t="s">
        <v>123</v>
      </c>
      <c r="C451" s="352" t="s">
        <v>84</v>
      </c>
      <c r="D451" s="355">
        <v>45311</v>
      </c>
      <c r="E451" s="423">
        <v>22604.98</v>
      </c>
      <c r="F451" s="354">
        <v>0.2</v>
      </c>
    </row>
    <row r="452" spans="1:6" s="8" customFormat="1" ht="15.75" hidden="1" x14ac:dyDescent="0.25">
      <c r="A452" s="350" t="s">
        <v>1675</v>
      </c>
      <c r="B452" s="359" t="s">
        <v>129</v>
      </c>
      <c r="C452" s="352" t="s">
        <v>84</v>
      </c>
      <c r="D452" s="355">
        <v>45311</v>
      </c>
      <c r="E452" s="423">
        <v>16873.73</v>
      </c>
      <c r="F452" s="354">
        <v>0.2</v>
      </c>
    </row>
    <row r="453" spans="1:6" s="8" customFormat="1" ht="15.75" hidden="1" x14ac:dyDescent="0.25">
      <c r="A453" s="350" t="s">
        <v>1676</v>
      </c>
      <c r="B453" s="359" t="s">
        <v>1399</v>
      </c>
      <c r="C453" s="352" t="s">
        <v>84</v>
      </c>
      <c r="D453" s="355">
        <v>45311</v>
      </c>
      <c r="E453" s="423">
        <v>19526.48</v>
      </c>
      <c r="F453" s="354">
        <v>0.2</v>
      </c>
    </row>
    <row r="454" spans="1:6" s="8" customFormat="1" ht="15.75" hidden="1" x14ac:dyDescent="0.25">
      <c r="A454" s="350" t="s">
        <v>1677</v>
      </c>
      <c r="B454" s="359" t="s">
        <v>1706</v>
      </c>
      <c r="C454" s="352" t="s">
        <v>84</v>
      </c>
      <c r="D454" s="355">
        <v>45311</v>
      </c>
      <c r="E454" s="423">
        <v>18492.98</v>
      </c>
      <c r="F454" s="354">
        <v>0.2</v>
      </c>
    </row>
    <row r="455" spans="1:6" s="8" customFormat="1" ht="15.75" hidden="1" x14ac:dyDescent="0.25">
      <c r="A455" s="350" t="s">
        <v>1735</v>
      </c>
      <c r="B455" s="359" t="s">
        <v>1707</v>
      </c>
      <c r="C455" s="224" t="s">
        <v>84</v>
      </c>
      <c r="D455" s="355">
        <v>45311</v>
      </c>
      <c r="E455" s="423">
        <v>18492.98</v>
      </c>
      <c r="F455" s="354">
        <v>0.2</v>
      </c>
    </row>
    <row r="456" spans="1:6" s="8" customFormat="1" ht="15.75" hidden="1" x14ac:dyDescent="0.25">
      <c r="A456" s="350" t="s">
        <v>1736</v>
      </c>
      <c r="B456" s="359" t="s">
        <v>1708</v>
      </c>
      <c r="C456" s="352" t="s">
        <v>84</v>
      </c>
      <c r="D456" s="355">
        <v>45311</v>
      </c>
      <c r="E456" s="423">
        <v>19508.23</v>
      </c>
      <c r="F456" s="354">
        <v>0.2</v>
      </c>
    </row>
    <row r="457" spans="1:6" s="8" customFormat="1" ht="15.75" hidden="1" x14ac:dyDescent="0.25">
      <c r="A457" s="350" t="s">
        <v>1737</v>
      </c>
      <c r="B457" s="359" t="s">
        <v>1709</v>
      </c>
      <c r="C457" s="352" t="s">
        <v>84</v>
      </c>
      <c r="D457" s="355">
        <v>45311</v>
      </c>
      <c r="E457" s="423">
        <v>16462.48</v>
      </c>
      <c r="F457" s="354">
        <v>0.2</v>
      </c>
    </row>
    <row r="458" spans="1:6" s="8" customFormat="1" ht="15.75" hidden="1" x14ac:dyDescent="0.25">
      <c r="A458" s="350" t="s">
        <v>1738</v>
      </c>
      <c r="B458" s="359" t="s">
        <v>1710</v>
      </c>
      <c r="C458" s="352" t="s">
        <v>84</v>
      </c>
      <c r="D458" s="355">
        <v>45311</v>
      </c>
      <c r="E458" s="423">
        <v>19508.23</v>
      </c>
      <c r="F458" s="354">
        <v>0.2</v>
      </c>
    </row>
    <row r="459" spans="1:6" s="8" customFormat="1" ht="15.75" hidden="1" x14ac:dyDescent="0.25">
      <c r="A459" s="350" t="s">
        <v>1533</v>
      </c>
      <c r="B459" s="369" t="s">
        <v>1402</v>
      </c>
      <c r="C459" s="352"/>
      <c r="D459" s="267"/>
      <c r="E459" s="228"/>
      <c r="F459" s="354"/>
    </row>
    <row r="460" spans="1:6" ht="15.75" hidden="1" x14ac:dyDescent="0.25">
      <c r="A460" s="350" t="s">
        <v>1534</v>
      </c>
      <c r="B460" s="359" t="s">
        <v>70</v>
      </c>
      <c r="C460" s="224" t="s">
        <v>84</v>
      </c>
      <c r="D460" s="355">
        <v>45311</v>
      </c>
      <c r="E460" s="423">
        <v>19441.5</v>
      </c>
      <c r="F460" s="354">
        <v>0.2</v>
      </c>
    </row>
    <row r="461" spans="1:6" ht="15.75" hidden="1" x14ac:dyDescent="0.25">
      <c r="A461" s="350" t="s">
        <v>1535</v>
      </c>
      <c r="B461" s="359" t="s">
        <v>71</v>
      </c>
      <c r="C461" s="224" t="s">
        <v>84</v>
      </c>
      <c r="D461" s="355">
        <v>45311</v>
      </c>
      <c r="E461" s="423">
        <v>19932.75</v>
      </c>
      <c r="F461" s="354">
        <v>0.2</v>
      </c>
    </row>
    <row r="462" spans="1:6" ht="15.75" hidden="1" x14ac:dyDescent="0.25">
      <c r="A462" s="350" t="s">
        <v>757</v>
      </c>
      <c r="B462" s="359" t="s">
        <v>72</v>
      </c>
      <c r="C462" s="224" t="s">
        <v>84</v>
      </c>
      <c r="D462" s="355">
        <v>45311</v>
      </c>
      <c r="E462" s="423">
        <v>20836.25</v>
      </c>
      <c r="F462" s="354">
        <v>0.2</v>
      </c>
    </row>
    <row r="463" spans="1:6" ht="15.75" hidden="1" x14ac:dyDescent="0.25">
      <c r="A463" s="350" t="s">
        <v>1536</v>
      </c>
      <c r="B463" s="359" t="s">
        <v>530</v>
      </c>
      <c r="C463" s="224" t="s">
        <v>84</v>
      </c>
      <c r="D463" s="355">
        <v>45311</v>
      </c>
      <c r="E463" s="423">
        <v>12485</v>
      </c>
      <c r="F463" s="354">
        <v>0.2</v>
      </c>
    </row>
    <row r="464" spans="1:6" ht="15.75" hidden="1" x14ac:dyDescent="0.25">
      <c r="A464" s="350" t="s">
        <v>1537</v>
      </c>
      <c r="B464" s="359" t="s">
        <v>117</v>
      </c>
      <c r="C464" s="224" t="s">
        <v>84</v>
      </c>
      <c r="D464" s="355">
        <v>45311</v>
      </c>
      <c r="E464" s="228">
        <v>22310</v>
      </c>
      <c r="F464" s="354">
        <v>0.2</v>
      </c>
    </row>
    <row r="465" spans="1:6" ht="15.75" hidden="1" x14ac:dyDescent="0.25">
      <c r="A465" s="350" t="s">
        <v>1538</v>
      </c>
      <c r="B465" s="359" t="s">
        <v>260</v>
      </c>
      <c r="C465" s="224" t="s">
        <v>84</v>
      </c>
      <c r="D465" s="355">
        <v>45311</v>
      </c>
      <c r="E465" s="423">
        <v>16578.75</v>
      </c>
      <c r="F465" s="354">
        <v>0.2</v>
      </c>
    </row>
    <row r="466" spans="1:6" ht="15.75" hidden="1" x14ac:dyDescent="0.25">
      <c r="A466" s="350" t="s">
        <v>1539</v>
      </c>
      <c r="B466" s="359" t="s">
        <v>695</v>
      </c>
      <c r="C466" s="224" t="s">
        <v>84</v>
      </c>
      <c r="D466" s="355">
        <v>45311</v>
      </c>
      <c r="E466" s="423">
        <v>16578.75</v>
      </c>
      <c r="F466" s="354">
        <v>0.2</v>
      </c>
    </row>
    <row r="467" spans="1:6" ht="15.75" hidden="1" x14ac:dyDescent="0.25">
      <c r="A467" s="350" t="s">
        <v>1540</v>
      </c>
      <c r="B467" s="359" t="s">
        <v>531</v>
      </c>
      <c r="C467" s="224" t="s">
        <v>84</v>
      </c>
      <c r="D467" s="355">
        <v>45311</v>
      </c>
      <c r="E467" s="423">
        <v>19853.75</v>
      </c>
      <c r="F467" s="354">
        <v>0.2</v>
      </c>
    </row>
    <row r="468" spans="1:6" ht="15.75" hidden="1" x14ac:dyDescent="0.25">
      <c r="A468" s="350" t="s">
        <v>1541</v>
      </c>
      <c r="B468" s="359" t="s">
        <v>67</v>
      </c>
      <c r="C468" s="224" t="s">
        <v>84</v>
      </c>
      <c r="D468" s="355">
        <v>45311</v>
      </c>
      <c r="E468" s="423">
        <v>16578.75</v>
      </c>
      <c r="F468" s="354">
        <v>0.2</v>
      </c>
    </row>
    <row r="469" spans="1:6" ht="15.75" hidden="1" x14ac:dyDescent="0.25">
      <c r="A469" s="350" t="s">
        <v>1542</v>
      </c>
      <c r="B469" s="359" t="s">
        <v>68</v>
      </c>
      <c r="C469" s="224" t="s">
        <v>84</v>
      </c>
      <c r="D469" s="355">
        <v>45311</v>
      </c>
      <c r="E469" s="228">
        <v>17888.75</v>
      </c>
      <c r="F469" s="354">
        <v>0.2</v>
      </c>
    </row>
    <row r="470" spans="1:6" ht="15.75" hidden="1" x14ac:dyDescent="0.25">
      <c r="A470" s="350" t="s">
        <v>1543</v>
      </c>
      <c r="B470" s="359" t="s">
        <v>263</v>
      </c>
      <c r="C470" s="224" t="s">
        <v>84</v>
      </c>
      <c r="D470" s="355">
        <v>45311</v>
      </c>
      <c r="E470" s="423">
        <v>18740.25</v>
      </c>
      <c r="F470" s="354">
        <v>0.2</v>
      </c>
    </row>
    <row r="471" spans="1:6" ht="15.75" hidden="1" x14ac:dyDescent="0.25">
      <c r="A471" s="350" t="s">
        <v>1544</v>
      </c>
      <c r="B471" s="359" t="s">
        <v>261</v>
      </c>
      <c r="C471" s="224" t="s">
        <v>84</v>
      </c>
      <c r="D471" s="355">
        <v>45311</v>
      </c>
      <c r="E471" s="423">
        <v>20377.75</v>
      </c>
      <c r="F471" s="354">
        <v>0.2</v>
      </c>
    </row>
    <row r="472" spans="1:6" ht="15.75" hidden="1" x14ac:dyDescent="0.25">
      <c r="A472" s="350" t="s">
        <v>1545</v>
      </c>
      <c r="B472" s="359" t="s">
        <v>262</v>
      </c>
      <c r="C472" s="224" t="s">
        <v>84</v>
      </c>
      <c r="D472" s="355">
        <v>45311</v>
      </c>
      <c r="E472" s="228">
        <v>21786</v>
      </c>
      <c r="F472" s="354">
        <v>0.2</v>
      </c>
    </row>
    <row r="473" spans="1:6" ht="15.75" hidden="1" x14ac:dyDescent="0.25">
      <c r="A473" s="350" t="s">
        <v>1546</v>
      </c>
      <c r="B473" s="359" t="s">
        <v>430</v>
      </c>
      <c r="C473" s="224" t="s">
        <v>84</v>
      </c>
      <c r="D473" s="355">
        <v>45311</v>
      </c>
      <c r="E473" s="423">
        <v>23128.75</v>
      </c>
      <c r="F473" s="354">
        <v>0.2</v>
      </c>
    </row>
    <row r="474" spans="1:6" ht="15.75" hidden="1" x14ac:dyDescent="0.25">
      <c r="A474" s="350" t="s">
        <v>1547</v>
      </c>
      <c r="B474" s="359" t="s">
        <v>64</v>
      </c>
      <c r="C474" s="224" t="s">
        <v>84</v>
      </c>
      <c r="D474" s="355">
        <v>45311</v>
      </c>
      <c r="E474" s="423">
        <v>22572</v>
      </c>
      <c r="F474" s="354">
        <v>0.2</v>
      </c>
    </row>
    <row r="475" spans="1:6" ht="15.75" hidden="1" x14ac:dyDescent="0.25">
      <c r="A475" s="350" t="s">
        <v>1548</v>
      </c>
      <c r="B475" s="359" t="s">
        <v>539</v>
      </c>
      <c r="C475" s="224" t="s">
        <v>84</v>
      </c>
      <c r="D475" s="355">
        <v>45311</v>
      </c>
      <c r="E475" s="228">
        <v>17397.5</v>
      </c>
      <c r="F475" s="354">
        <v>0.2</v>
      </c>
    </row>
    <row r="476" spans="1:6" ht="15.75" hidden="1" x14ac:dyDescent="0.25">
      <c r="A476" s="350" t="s">
        <v>1549</v>
      </c>
      <c r="B476" s="359" t="s">
        <v>540</v>
      </c>
      <c r="C476" s="224" t="s">
        <v>84</v>
      </c>
      <c r="D476" s="355">
        <v>45311</v>
      </c>
      <c r="E476" s="423">
        <v>17397.5</v>
      </c>
      <c r="F476" s="354">
        <v>0.2</v>
      </c>
    </row>
    <row r="477" spans="1:6" ht="15.75" hidden="1" x14ac:dyDescent="0.25">
      <c r="A477" s="350" t="s">
        <v>1550</v>
      </c>
      <c r="B477" s="359" t="s">
        <v>541</v>
      </c>
      <c r="C477" s="224" t="s">
        <v>84</v>
      </c>
      <c r="D477" s="355">
        <v>45311</v>
      </c>
      <c r="E477" s="423">
        <v>25748.75</v>
      </c>
      <c r="F477" s="354">
        <v>0.2</v>
      </c>
    </row>
    <row r="478" spans="1:6" ht="15.75" hidden="1" x14ac:dyDescent="0.25">
      <c r="A478" s="350" t="s">
        <v>1551</v>
      </c>
      <c r="B478" s="359" t="s">
        <v>542</v>
      </c>
      <c r="C478" s="224" t="s">
        <v>84</v>
      </c>
      <c r="D478" s="355">
        <v>45311</v>
      </c>
      <c r="E478" s="228">
        <v>16906.25</v>
      </c>
      <c r="F478" s="354">
        <v>0.2</v>
      </c>
    </row>
    <row r="479" spans="1:6" ht="15.75" hidden="1" x14ac:dyDescent="0.25">
      <c r="A479" s="350" t="s">
        <v>1552</v>
      </c>
      <c r="B479" s="359" t="s">
        <v>124</v>
      </c>
      <c r="C479" s="224" t="s">
        <v>84</v>
      </c>
      <c r="D479" s="355">
        <v>45311</v>
      </c>
      <c r="E479" s="423">
        <v>14450</v>
      </c>
      <c r="F479" s="354">
        <v>0.2</v>
      </c>
    </row>
    <row r="480" spans="1:6" ht="15.75" hidden="1" x14ac:dyDescent="0.25">
      <c r="A480" s="350" t="s">
        <v>1553</v>
      </c>
      <c r="B480" s="359" t="s">
        <v>696</v>
      </c>
      <c r="C480" s="224" t="s">
        <v>84</v>
      </c>
      <c r="D480" s="355">
        <v>45311</v>
      </c>
      <c r="E480" s="423">
        <v>19755.5</v>
      </c>
      <c r="F480" s="354">
        <v>0.2</v>
      </c>
    </row>
    <row r="481" spans="1:30" s="8" customFormat="1" ht="15.75" hidden="1" x14ac:dyDescent="0.25">
      <c r="A481" s="350" t="s">
        <v>1554</v>
      </c>
      <c r="B481" s="359" t="s">
        <v>1640</v>
      </c>
      <c r="C481" s="352" t="s">
        <v>84</v>
      </c>
      <c r="D481" s="355">
        <v>45311</v>
      </c>
      <c r="E481" s="423">
        <v>18740.25</v>
      </c>
      <c r="F481" s="354">
        <v>0.2</v>
      </c>
    </row>
    <row r="482" spans="1:30" s="8" customFormat="1" ht="15.75" hidden="1" x14ac:dyDescent="0.25">
      <c r="A482" s="350" t="s">
        <v>1678</v>
      </c>
      <c r="B482" s="359" t="s">
        <v>1641</v>
      </c>
      <c r="C482" s="352" t="s">
        <v>84</v>
      </c>
      <c r="D482" s="355">
        <v>45311</v>
      </c>
      <c r="E482" s="423">
        <v>16578.75</v>
      </c>
      <c r="F482" s="354">
        <v>0.2</v>
      </c>
    </row>
    <row r="483" spans="1:30" s="8" customFormat="1" ht="15.75" hidden="1" x14ac:dyDescent="0.25">
      <c r="A483" s="350" t="s">
        <v>1679</v>
      </c>
      <c r="B483" s="359" t="s">
        <v>118</v>
      </c>
      <c r="C483" s="352" t="s">
        <v>84</v>
      </c>
      <c r="D483" s="355">
        <v>45311</v>
      </c>
      <c r="E483" s="423">
        <v>17561.25</v>
      </c>
      <c r="F483" s="354">
        <v>0.2</v>
      </c>
    </row>
    <row r="484" spans="1:30" s="8" customFormat="1" ht="15.75" hidden="1" x14ac:dyDescent="0.25">
      <c r="A484" s="350" t="s">
        <v>1680</v>
      </c>
      <c r="B484" s="359" t="s">
        <v>1642</v>
      </c>
      <c r="C484" s="352" t="s">
        <v>84</v>
      </c>
      <c r="D484" s="355">
        <v>45311</v>
      </c>
      <c r="E484" s="423">
        <v>22310</v>
      </c>
      <c r="F484" s="354">
        <v>0.2</v>
      </c>
    </row>
    <row r="485" spans="1:30" s="8" customFormat="1" ht="15.75" hidden="1" x14ac:dyDescent="0.25">
      <c r="A485" s="350" t="s">
        <v>1681</v>
      </c>
      <c r="B485" s="359" t="s">
        <v>123</v>
      </c>
      <c r="C485" s="352" t="s">
        <v>84</v>
      </c>
      <c r="D485" s="355">
        <v>45311</v>
      </c>
      <c r="E485" s="423">
        <v>22310</v>
      </c>
      <c r="F485" s="354">
        <v>0.2</v>
      </c>
    </row>
    <row r="486" spans="1:30" s="8" customFormat="1" ht="15.75" hidden="1" x14ac:dyDescent="0.25">
      <c r="A486" s="350" t="s">
        <v>1682</v>
      </c>
      <c r="B486" s="359" t="s">
        <v>129</v>
      </c>
      <c r="C486" s="352" t="s">
        <v>84</v>
      </c>
      <c r="D486" s="355">
        <v>45311</v>
      </c>
      <c r="E486" s="423">
        <v>16578.75</v>
      </c>
      <c r="F486" s="354">
        <v>0.2</v>
      </c>
    </row>
    <row r="487" spans="1:30" s="8" customFormat="1" ht="15.75" hidden="1" x14ac:dyDescent="0.25">
      <c r="A487" s="350" t="s">
        <v>1683</v>
      </c>
      <c r="B487" s="359" t="s">
        <v>1399</v>
      </c>
      <c r="C487" s="352" t="s">
        <v>84</v>
      </c>
      <c r="D487" s="355">
        <v>45311</v>
      </c>
      <c r="E487" s="423">
        <v>19231.5</v>
      </c>
      <c r="F487" s="354">
        <v>0.2</v>
      </c>
    </row>
    <row r="488" spans="1:30" s="8" customFormat="1" ht="15.75" hidden="1" x14ac:dyDescent="0.25">
      <c r="A488" s="350" t="s">
        <v>1684</v>
      </c>
      <c r="B488" s="359" t="s">
        <v>1706</v>
      </c>
      <c r="C488" s="352" t="s">
        <v>84</v>
      </c>
      <c r="D488" s="355">
        <v>45311</v>
      </c>
      <c r="E488" s="423">
        <v>23610.57</v>
      </c>
      <c r="F488" s="354">
        <v>0.2</v>
      </c>
    </row>
    <row r="489" spans="1:30" s="8" customFormat="1" ht="15.75" hidden="1" x14ac:dyDescent="0.25">
      <c r="A489" s="350" t="s">
        <v>1739</v>
      </c>
      <c r="B489" s="359" t="s">
        <v>1707</v>
      </c>
      <c r="C489" s="224" t="s">
        <v>84</v>
      </c>
      <c r="D489" s="355">
        <v>45311</v>
      </c>
      <c r="E489" s="423">
        <v>23610.57</v>
      </c>
      <c r="F489" s="354">
        <v>0.2</v>
      </c>
    </row>
    <row r="490" spans="1:30" s="8" customFormat="1" ht="15.75" hidden="1" x14ac:dyDescent="0.25">
      <c r="A490" s="350" t="s">
        <v>1740</v>
      </c>
      <c r="B490" s="359" t="s">
        <v>1708</v>
      </c>
      <c r="C490" s="352" t="s">
        <v>84</v>
      </c>
      <c r="D490" s="355">
        <v>45311</v>
      </c>
      <c r="E490" s="423">
        <v>24625.82</v>
      </c>
      <c r="F490" s="354">
        <v>0.2</v>
      </c>
    </row>
    <row r="491" spans="1:30" s="8" customFormat="1" ht="15.75" hidden="1" x14ac:dyDescent="0.25">
      <c r="A491" s="350" t="s">
        <v>1741</v>
      </c>
      <c r="B491" s="359" t="s">
        <v>1709</v>
      </c>
      <c r="C491" s="352" t="s">
        <v>84</v>
      </c>
      <c r="D491" s="355">
        <v>45311</v>
      </c>
      <c r="E491" s="423">
        <v>21580.07</v>
      </c>
      <c r="F491" s="354">
        <v>0.2</v>
      </c>
    </row>
    <row r="492" spans="1:30" s="8" customFormat="1" ht="15.75" hidden="1" x14ac:dyDescent="0.25">
      <c r="A492" s="350" t="s">
        <v>1742</v>
      </c>
      <c r="B492" s="359" t="s">
        <v>1710</v>
      </c>
      <c r="C492" s="352" t="s">
        <v>84</v>
      </c>
      <c r="D492" s="355">
        <v>45311</v>
      </c>
      <c r="E492" s="423">
        <v>24625.82</v>
      </c>
      <c r="F492" s="354">
        <v>0.2</v>
      </c>
    </row>
    <row r="493" spans="1:30" s="3" customFormat="1" ht="18.75" hidden="1" x14ac:dyDescent="0.25">
      <c r="A493" s="350" t="s">
        <v>1555</v>
      </c>
      <c r="B493" s="369" t="s">
        <v>684</v>
      </c>
      <c r="C493" s="224"/>
      <c r="D493" s="355"/>
      <c r="E493" s="228"/>
      <c r="F493" s="35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.75" hidden="1" x14ac:dyDescent="0.25">
      <c r="A494" s="350" t="s">
        <v>1556</v>
      </c>
      <c r="B494" s="359" t="s">
        <v>70</v>
      </c>
      <c r="C494" s="224" t="s">
        <v>84</v>
      </c>
      <c r="D494" s="355">
        <v>45311</v>
      </c>
      <c r="E494" s="423">
        <v>13807</v>
      </c>
      <c r="F494" s="354">
        <v>0.2</v>
      </c>
    </row>
    <row r="495" spans="1:30" ht="15.75" hidden="1" x14ac:dyDescent="0.25">
      <c r="A495" s="350" t="s">
        <v>1557</v>
      </c>
      <c r="B495" s="359" t="s">
        <v>71</v>
      </c>
      <c r="C495" s="224" t="s">
        <v>84</v>
      </c>
      <c r="D495" s="355">
        <v>45311</v>
      </c>
      <c r="E495" s="423">
        <v>14134.5</v>
      </c>
      <c r="F495" s="354">
        <v>0.2</v>
      </c>
    </row>
    <row r="496" spans="1:30" ht="15.75" hidden="1" x14ac:dyDescent="0.25">
      <c r="A496" s="350" t="s">
        <v>1558</v>
      </c>
      <c r="B496" s="359" t="s">
        <v>72</v>
      </c>
      <c r="C496" s="224" t="s">
        <v>84</v>
      </c>
      <c r="D496" s="355">
        <v>45311</v>
      </c>
      <c r="E496" s="228">
        <v>14789.5</v>
      </c>
      <c r="F496" s="354">
        <v>0.2</v>
      </c>
    </row>
    <row r="497" spans="1:6" ht="15.75" hidden="1" x14ac:dyDescent="0.25">
      <c r="A497" s="350" t="s">
        <v>758</v>
      </c>
      <c r="B497" s="359" t="s">
        <v>530</v>
      </c>
      <c r="C497" s="224" t="s">
        <v>84</v>
      </c>
      <c r="D497" s="355">
        <v>45311</v>
      </c>
      <c r="E497" s="423">
        <v>9222</v>
      </c>
      <c r="F497" s="354">
        <v>0.2</v>
      </c>
    </row>
    <row r="498" spans="1:6" ht="15.75" hidden="1" x14ac:dyDescent="0.25">
      <c r="A498" s="350" t="s">
        <v>1559</v>
      </c>
      <c r="B498" s="359" t="s">
        <v>117</v>
      </c>
      <c r="C498" s="224" t="s">
        <v>84</v>
      </c>
      <c r="D498" s="355">
        <v>45311</v>
      </c>
      <c r="E498" s="423">
        <v>15772</v>
      </c>
      <c r="F498" s="354">
        <v>0.2</v>
      </c>
    </row>
    <row r="499" spans="1:6" ht="15.75" hidden="1" x14ac:dyDescent="0.25">
      <c r="A499" s="350" t="s">
        <v>1560</v>
      </c>
      <c r="B499" s="359" t="s">
        <v>260</v>
      </c>
      <c r="C499" s="224" t="s">
        <v>84</v>
      </c>
      <c r="D499" s="355">
        <v>45311</v>
      </c>
      <c r="E499" s="228">
        <v>11940.25</v>
      </c>
      <c r="F499" s="354">
        <v>0.2</v>
      </c>
    </row>
    <row r="500" spans="1:6" ht="15.75" hidden="1" x14ac:dyDescent="0.25">
      <c r="A500" s="350" t="s">
        <v>1561</v>
      </c>
      <c r="B500" s="359" t="s">
        <v>695</v>
      </c>
      <c r="C500" s="224" t="s">
        <v>84</v>
      </c>
      <c r="D500" s="355">
        <v>45311</v>
      </c>
      <c r="E500" s="423">
        <v>11940.25</v>
      </c>
      <c r="F500" s="354">
        <v>0.2</v>
      </c>
    </row>
    <row r="501" spans="1:6" ht="15.75" hidden="1" x14ac:dyDescent="0.25">
      <c r="A501" s="350" t="s">
        <v>1562</v>
      </c>
      <c r="B501" s="359" t="s">
        <v>531</v>
      </c>
      <c r="C501" s="224" t="s">
        <v>84</v>
      </c>
      <c r="D501" s="355">
        <v>45311</v>
      </c>
      <c r="E501" s="423">
        <v>13446.75</v>
      </c>
      <c r="F501" s="354">
        <v>0.2</v>
      </c>
    </row>
    <row r="502" spans="1:6" ht="15.75" hidden="1" x14ac:dyDescent="0.25">
      <c r="A502" s="350" t="s">
        <v>1563</v>
      </c>
      <c r="B502" s="359" t="s">
        <v>67</v>
      </c>
      <c r="C502" s="224" t="s">
        <v>84</v>
      </c>
      <c r="D502" s="355">
        <v>45311</v>
      </c>
      <c r="E502" s="228">
        <v>11940.25</v>
      </c>
      <c r="F502" s="354">
        <v>0.2</v>
      </c>
    </row>
    <row r="503" spans="1:6" ht="15.75" hidden="1" x14ac:dyDescent="0.25">
      <c r="A503" s="350" t="s">
        <v>1564</v>
      </c>
      <c r="B503" s="359" t="s">
        <v>68</v>
      </c>
      <c r="C503" s="224" t="s">
        <v>84</v>
      </c>
      <c r="D503" s="355">
        <v>45311</v>
      </c>
      <c r="E503" s="423">
        <v>12824.5</v>
      </c>
      <c r="F503" s="354">
        <v>0.2</v>
      </c>
    </row>
    <row r="504" spans="1:6" ht="15.75" hidden="1" x14ac:dyDescent="0.25">
      <c r="A504" s="350" t="s">
        <v>1565</v>
      </c>
      <c r="B504" s="359" t="s">
        <v>263</v>
      </c>
      <c r="C504" s="224" t="s">
        <v>84</v>
      </c>
      <c r="D504" s="355">
        <v>45311</v>
      </c>
      <c r="E504" s="423">
        <v>13381.25</v>
      </c>
      <c r="F504" s="354">
        <v>0.2</v>
      </c>
    </row>
    <row r="505" spans="1:6" ht="15.75" hidden="1" x14ac:dyDescent="0.25">
      <c r="A505" s="350" t="s">
        <v>1566</v>
      </c>
      <c r="B505" s="359" t="s">
        <v>261</v>
      </c>
      <c r="C505" s="224" t="s">
        <v>84</v>
      </c>
      <c r="D505" s="355">
        <v>45311</v>
      </c>
      <c r="E505" s="423">
        <v>14462</v>
      </c>
      <c r="F505" s="354">
        <v>0.2</v>
      </c>
    </row>
    <row r="506" spans="1:6" ht="15.75" hidden="1" x14ac:dyDescent="0.25">
      <c r="A506" s="350" t="s">
        <v>1567</v>
      </c>
      <c r="B506" s="359" t="s">
        <v>262</v>
      </c>
      <c r="C506" s="224" t="s">
        <v>84</v>
      </c>
      <c r="D506" s="355">
        <v>45311</v>
      </c>
      <c r="E506" s="423">
        <v>15411.75</v>
      </c>
      <c r="F506" s="354">
        <v>0.2</v>
      </c>
    </row>
    <row r="507" spans="1:6" ht="15.75" hidden="1" x14ac:dyDescent="0.25">
      <c r="A507" s="350" t="s">
        <v>1568</v>
      </c>
      <c r="B507" s="359" t="s">
        <v>430</v>
      </c>
      <c r="C507" s="224" t="s">
        <v>84</v>
      </c>
      <c r="D507" s="355">
        <v>45311</v>
      </c>
      <c r="E507" s="228">
        <v>16296</v>
      </c>
      <c r="F507" s="354">
        <v>0.2</v>
      </c>
    </row>
    <row r="508" spans="1:6" ht="15.75" hidden="1" x14ac:dyDescent="0.25">
      <c r="A508" s="350" t="s">
        <v>1569</v>
      </c>
      <c r="B508" s="359" t="s">
        <v>64</v>
      </c>
      <c r="C508" s="224" t="s">
        <v>84</v>
      </c>
      <c r="D508" s="355">
        <v>45311</v>
      </c>
      <c r="E508" s="423">
        <v>15935.75</v>
      </c>
      <c r="F508" s="354">
        <v>0.2</v>
      </c>
    </row>
    <row r="509" spans="1:6" ht="15.75" hidden="1" x14ac:dyDescent="0.25">
      <c r="A509" s="350" t="s">
        <v>1570</v>
      </c>
      <c r="B509" s="359" t="s">
        <v>539</v>
      </c>
      <c r="C509" s="224" t="s">
        <v>84</v>
      </c>
      <c r="D509" s="355">
        <v>45311</v>
      </c>
      <c r="E509" s="423">
        <v>12497</v>
      </c>
      <c r="F509" s="354">
        <v>0.2</v>
      </c>
    </row>
    <row r="510" spans="1:6" ht="15.75" hidden="1" x14ac:dyDescent="0.25">
      <c r="A510" s="350" t="s">
        <v>1571</v>
      </c>
      <c r="B510" s="359" t="s">
        <v>540</v>
      </c>
      <c r="C510" s="224" t="s">
        <v>84</v>
      </c>
      <c r="D510" s="355">
        <v>45311</v>
      </c>
      <c r="E510" s="423">
        <v>12497</v>
      </c>
      <c r="F510" s="354">
        <v>0.2</v>
      </c>
    </row>
    <row r="511" spans="1:6" ht="15.75" hidden="1" x14ac:dyDescent="0.25">
      <c r="A511" s="350" t="s">
        <v>1572</v>
      </c>
      <c r="B511" s="359" t="s">
        <v>541</v>
      </c>
      <c r="C511" s="224" t="s">
        <v>84</v>
      </c>
      <c r="D511" s="355">
        <v>45311</v>
      </c>
      <c r="E511" s="423">
        <v>18064.5</v>
      </c>
      <c r="F511" s="354">
        <v>0.2</v>
      </c>
    </row>
    <row r="512" spans="1:6" ht="15.75" hidden="1" x14ac:dyDescent="0.25">
      <c r="A512" s="350" t="s">
        <v>1573</v>
      </c>
      <c r="B512" s="359" t="s">
        <v>542</v>
      </c>
      <c r="C512" s="224" t="s">
        <v>84</v>
      </c>
      <c r="D512" s="355">
        <v>45311</v>
      </c>
      <c r="E512" s="228">
        <v>12169.5</v>
      </c>
      <c r="F512" s="354">
        <v>0.2</v>
      </c>
    </row>
    <row r="513" spans="1:6" ht="15.75" hidden="1" x14ac:dyDescent="0.25">
      <c r="A513" s="350" t="s">
        <v>1574</v>
      </c>
      <c r="B513" s="359" t="s">
        <v>124</v>
      </c>
      <c r="C513" s="224" t="s">
        <v>84</v>
      </c>
      <c r="D513" s="355">
        <v>45311</v>
      </c>
      <c r="E513" s="423">
        <v>10532</v>
      </c>
      <c r="F513" s="354">
        <v>0.2</v>
      </c>
    </row>
    <row r="514" spans="1:6" ht="15.75" hidden="1" x14ac:dyDescent="0.25">
      <c r="A514" s="350" t="s">
        <v>1575</v>
      </c>
      <c r="B514" s="359" t="s">
        <v>696</v>
      </c>
      <c r="C514" s="224" t="s">
        <v>84</v>
      </c>
      <c r="D514" s="355">
        <v>45311</v>
      </c>
      <c r="E514" s="423">
        <v>14069</v>
      </c>
      <c r="F514" s="354">
        <v>0.2</v>
      </c>
    </row>
    <row r="515" spans="1:6" s="8" customFormat="1" ht="15.75" hidden="1" x14ac:dyDescent="0.25">
      <c r="A515" s="350" t="s">
        <v>1576</v>
      </c>
      <c r="B515" s="359" t="s">
        <v>1640</v>
      </c>
      <c r="C515" s="352" t="s">
        <v>84</v>
      </c>
      <c r="D515" s="355">
        <v>45311</v>
      </c>
      <c r="E515" s="423">
        <v>13381.25</v>
      </c>
      <c r="F515" s="354">
        <v>0.2</v>
      </c>
    </row>
    <row r="516" spans="1:6" s="8" customFormat="1" ht="15.75" hidden="1" x14ac:dyDescent="0.25">
      <c r="A516" s="350" t="s">
        <v>1685</v>
      </c>
      <c r="B516" s="359" t="s">
        <v>1641</v>
      </c>
      <c r="C516" s="352" t="s">
        <v>84</v>
      </c>
      <c r="D516" s="355">
        <v>45311</v>
      </c>
      <c r="E516" s="423">
        <v>11940.25</v>
      </c>
      <c r="F516" s="354">
        <v>0.2</v>
      </c>
    </row>
    <row r="517" spans="1:6" s="8" customFormat="1" ht="15.75" hidden="1" x14ac:dyDescent="0.25">
      <c r="A517" s="350" t="s">
        <v>1686</v>
      </c>
      <c r="B517" s="359" t="s">
        <v>118</v>
      </c>
      <c r="C517" s="352" t="s">
        <v>84</v>
      </c>
      <c r="D517" s="355">
        <v>45311</v>
      </c>
      <c r="E517" s="423">
        <v>12595.25</v>
      </c>
      <c r="F517" s="354">
        <v>0.2</v>
      </c>
    </row>
    <row r="518" spans="1:6" s="8" customFormat="1" ht="15.75" hidden="1" x14ac:dyDescent="0.25">
      <c r="A518" s="350" t="s">
        <v>1687</v>
      </c>
      <c r="B518" s="359" t="s">
        <v>1642</v>
      </c>
      <c r="C518" s="352" t="s">
        <v>84</v>
      </c>
      <c r="D518" s="355">
        <v>45311</v>
      </c>
      <c r="E518" s="423">
        <v>15772</v>
      </c>
      <c r="F518" s="354">
        <v>0.2</v>
      </c>
    </row>
    <row r="519" spans="1:6" s="8" customFormat="1" ht="15.75" hidden="1" x14ac:dyDescent="0.25">
      <c r="A519" s="350" t="s">
        <v>1688</v>
      </c>
      <c r="B519" s="359" t="s">
        <v>123</v>
      </c>
      <c r="C519" s="352" t="s">
        <v>84</v>
      </c>
      <c r="D519" s="355">
        <v>45311</v>
      </c>
      <c r="E519" s="423">
        <v>15772</v>
      </c>
      <c r="F519" s="354">
        <v>0.2</v>
      </c>
    </row>
    <row r="520" spans="1:6" s="8" customFormat="1" ht="15.75" hidden="1" x14ac:dyDescent="0.25">
      <c r="A520" s="350" t="s">
        <v>1689</v>
      </c>
      <c r="B520" s="359" t="s">
        <v>129</v>
      </c>
      <c r="C520" s="352" t="s">
        <v>84</v>
      </c>
      <c r="D520" s="355">
        <v>45311</v>
      </c>
      <c r="E520" s="423">
        <v>11940.25</v>
      </c>
      <c r="F520" s="354">
        <v>0.2</v>
      </c>
    </row>
    <row r="521" spans="1:6" s="8" customFormat="1" ht="15.75" hidden="1" x14ac:dyDescent="0.25">
      <c r="A521" s="350" t="s">
        <v>1690</v>
      </c>
      <c r="B521" s="359" t="s">
        <v>1399</v>
      </c>
      <c r="C521" s="352" t="s">
        <v>84</v>
      </c>
      <c r="D521" s="355">
        <v>45311</v>
      </c>
      <c r="E521" s="423">
        <v>13708.75</v>
      </c>
      <c r="F521" s="354">
        <v>0.2</v>
      </c>
    </row>
    <row r="522" spans="1:6" ht="15.75" hidden="1" x14ac:dyDescent="0.25">
      <c r="A522" s="350" t="s">
        <v>1691</v>
      </c>
      <c r="B522" s="359" t="s">
        <v>1706</v>
      </c>
      <c r="C522" s="352" t="s">
        <v>84</v>
      </c>
      <c r="D522" s="355">
        <v>45311</v>
      </c>
      <c r="E522" s="423">
        <v>12200.15</v>
      </c>
      <c r="F522" s="354">
        <v>0.2</v>
      </c>
    </row>
    <row r="523" spans="1:6" ht="15.75" hidden="1" x14ac:dyDescent="0.25">
      <c r="A523" s="350" t="s">
        <v>1711</v>
      </c>
      <c r="B523" s="359" t="s">
        <v>1707</v>
      </c>
      <c r="C523" s="224" t="s">
        <v>84</v>
      </c>
      <c r="D523" s="355">
        <v>45311</v>
      </c>
      <c r="E523" s="423">
        <v>12200.15</v>
      </c>
      <c r="F523" s="354">
        <v>0.2</v>
      </c>
    </row>
    <row r="524" spans="1:6" ht="15.75" hidden="1" x14ac:dyDescent="0.25">
      <c r="A524" s="350" t="s">
        <v>1712</v>
      </c>
      <c r="B524" s="359" t="s">
        <v>1708</v>
      </c>
      <c r="C524" s="352" t="s">
        <v>84</v>
      </c>
      <c r="D524" s="355">
        <v>45311</v>
      </c>
      <c r="E524" s="423">
        <v>12887.9</v>
      </c>
      <c r="F524" s="354">
        <v>0.2</v>
      </c>
    </row>
    <row r="525" spans="1:6" ht="15.75" hidden="1" x14ac:dyDescent="0.25">
      <c r="A525" s="350" t="s">
        <v>1713</v>
      </c>
      <c r="B525" s="359" t="s">
        <v>1709</v>
      </c>
      <c r="C525" s="352" t="s">
        <v>84</v>
      </c>
      <c r="D525" s="355">
        <v>45311</v>
      </c>
      <c r="E525" s="423">
        <v>10857.4</v>
      </c>
      <c r="F525" s="354">
        <v>0.2</v>
      </c>
    </row>
    <row r="526" spans="1:6" ht="15.75" hidden="1" x14ac:dyDescent="0.25">
      <c r="A526" s="350" t="s">
        <v>1714</v>
      </c>
      <c r="B526" s="359" t="s">
        <v>1710</v>
      </c>
      <c r="C526" s="352" t="s">
        <v>84</v>
      </c>
      <c r="D526" s="355">
        <v>45311</v>
      </c>
      <c r="E526" s="423">
        <v>12887.9</v>
      </c>
      <c r="F526" s="354">
        <v>0.2</v>
      </c>
    </row>
    <row r="527" spans="1:6" s="4" customFormat="1" ht="15.75" x14ac:dyDescent="0.25">
      <c r="A527" s="346" t="s">
        <v>141</v>
      </c>
      <c r="B527" s="361" t="s">
        <v>107</v>
      </c>
      <c r="C527" s="362"/>
      <c r="D527" s="363"/>
      <c r="E527" s="423"/>
      <c r="F527" s="364"/>
    </row>
    <row r="528" spans="1:6" ht="15.75" x14ac:dyDescent="0.25">
      <c r="A528" s="350" t="s">
        <v>142</v>
      </c>
      <c r="B528" s="369" t="s">
        <v>108</v>
      </c>
      <c r="C528" s="224"/>
      <c r="D528" s="355"/>
      <c r="E528" s="423"/>
      <c r="F528" s="354"/>
    </row>
    <row r="529" spans="1:6" ht="15.75" x14ac:dyDescent="0.25">
      <c r="A529" s="350" t="s">
        <v>144</v>
      </c>
      <c r="B529" s="359" t="s">
        <v>131</v>
      </c>
      <c r="C529" s="224" t="s">
        <v>90</v>
      </c>
      <c r="D529" s="355">
        <v>45292</v>
      </c>
      <c r="E529" s="423">
        <v>18350</v>
      </c>
      <c r="F529" s="354">
        <v>0.2</v>
      </c>
    </row>
    <row r="530" spans="1:6" ht="15.75" x14ac:dyDescent="0.25">
      <c r="A530" s="350" t="s">
        <v>145</v>
      </c>
      <c r="B530" s="359" t="s">
        <v>1631</v>
      </c>
      <c r="C530" s="224" t="s">
        <v>90</v>
      </c>
      <c r="D530" s="355">
        <v>45292</v>
      </c>
      <c r="E530" s="228">
        <v>17786</v>
      </c>
      <c r="F530" s="354">
        <v>0.2</v>
      </c>
    </row>
    <row r="531" spans="1:6" ht="15.75" x14ac:dyDescent="0.25">
      <c r="A531" s="350" t="s">
        <v>143</v>
      </c>
      <c r="B531" s="369" t="s">
        <v>109</v>
      </c>
      <c r="C531" s="224"/>
      <c r="D531" s="355"/>
      <c r="E531" s="423"/>
      <c r="F531" s="354"/>
    </row>
    <row r="532" spans="1:6" ht="15.75" x14ac:dyDescent="0.25">
      <c r="A532" s="350" t="s">
        <v>233</v>
      </c>
      <c r="B532" s="359" t="s">
        <v>1619</v>
      </c>
      <c r="C532" s="224" t="s">
        <v>90</v>
      </c>
      <c r="D532" s="355">
        <v>44927</v>
      </c>
      <c r="E532" s="423">
        <v>11086</v>
      </c>
      <c r="F532" s="354">
        <v>0.2</v>
      </c>
    </row>
    <row r="533" spans="1:6" ht="15.75" x14ac:dyDescent="0.25">
      <c r="A533" s="350" t="s">
        <v>234</v>
      </c>
      <c r="B533" s="359" t="s">
        <v>1618</v>
      </c>
      <c r="C533" s="224" t="s">
        <v>90</v>
      </c>
      <c r="D533" s="355">
        <v>45292</v>
      </c>
      <c r="E533" s="228">
        <v>15192</v>
      </c>
      <c r="F533" s="354">
        <v>0.2</v>
      </c>
    </row>
    <row r="534" spans="1:6" ht="15.75" x14ac:dyDescent="0.25">
      <c r="A534" s="350" t="s">
        <v>1692</v>
      </c>
      <c r="B534" s="359" t="s">
        <v>1693</v>
      </c>
      <c r="C534" s="224" t="s">
        <v>90</v>
      </c>
      <c r="D534" s="355">
        <v>45292</v>
      </c>
      <c r="E534" s="228">
        <v>21482</v>
      </c>
      <c r="F534" s="354">
        <v>0.2</v>
      </c>
    </row>
    <row r="535" spans="1:6" ht="15.75" x14ac:dyDescent="0.25">
      <c r="A535" s="350" t="s">
        <v>225</v>
      </c>
      <c r="B535" s="369" t="s">
        <v>110</v>
      </c>
      <c r="C535" s="224"/>
      <c r="D535" s="355"/>
      <c r="E535" s="423"/>
      <c r="F535" s="354"/>
    </row>
    <row r="536" spans="1:6" ht="15.75" x14ac:dyDescent="0.25">
      <c r="A536" s="350" t="s">
        <v>235</v>
      </c>
      <c r="B536" s="359" t="s">
        <v>1630</v>
      </c>
      <c r="C536" s="224" t="s">
        <v>90</v>
      </c>
      <c r="D536" s="355">
        <v>45292</v>
      </c>
      <c r="E536" s="423">
        <v>15814</v>
      </c>
      <c r="F536" s="354">
        <v>0.2</v>
      </c>
    </row>
    <row r="537" spans="1:6" ht="15.75" x14ac:dyDescent="0.25">
      <c r="A537" s="350" t="s">
        <v>236</v>
      </c>
      <c r="B537" s="359" t="s">
        <v>133</v>
      </c>
      <c r="C537" s="224" t="s">
        <v>90</v>
      </c>
      <c r="D537" s="355">
        <v>45292</v>
      </c>
      <c r="E537" s="228">
        <v>16847</v>
      </c>
      <c r="F537" s="354">
        <v>0.2</v>
      </c>
    </row>
    <row r="538" spans="1:6" ht="15.75" x14ac:dyDescent="0.25">
      <c r="A538" s="350" t="s">
        <v>226</v>
      </c>
      <c r="B538" s="369" t="s">
        <v>111</v>
      </c>
      <c r="C538" s="224"/>
      <c r="D538" s="355"/>
      <c r="E538" s="423"/>
      <c r="F538" s="354"/>
    </row>
    <row r="539" spans="1:6" ht="15.75" x14ac:dyDescent="0.25">
      <c r="A539" s="350" t="s">
        <v>237</v>
      </c>
      <c r="B539" s="359" t="s">
        <v>1403</v>
      </c>
      <c r="C539" s="224" t="s">
        <v>90</v>
      </c>
      <c r="D539" s="355">
        <v>45292</v>
      </c>
      <c r="E539" s="423">
        <v>6095</v>
      </c>
      <c r="F539" s="354">
        <v>0.2</v>
      </c>
    </row>
    <row r="540" spans="1:6" ht="15.75" x14ac:dyDescent="0.25">
      <c r="A540" s="350" t="s">
        <v>240</v>
      </c>
      <c r="B540" s="359" t="s">
        <v>135</v>
      </c>
      <c r="C540" s="224" t="s">
        <v>90</v>
      </c>
      <c r="D540" s="355">
        <v>45292</v>
      </c>
      <c r="E540" s="228">
        <v>8850</v>
      </c>
      <c r="F540" s="354">
        <v>0.2</v>
      </c>
    </row>
    <row r="541" spans="1:6" ht="15.75" x14ac:dyDescent="0.25">
      <c r="A541" s="350" t="s">
        <v>227</v>
      </c>
      <c r="B541" s="367" t="s">
        <v>112</v>
      </c>
      <c r="C541" s="224"/>
      <c r="D541" s="355"/>
      <c r="E541" s="423"/>
      <c r="F541" s="354"/>
    </row>
    <row r="542" spans="1:6" ht="15.75" x14ac:dyDescent="0.25">
      <c r="A542" s="350" t="s">
        <v>241</v>
      </c>
      <c r="B542" s="359" t="s">
        <v>136</v>
      </c>
      <c r="C542" s="224" t="s">
        <v>90</v>
      </c>
      <c r="D542" s="355">
        <v>45292</v>
      </c>
      <c r="E542" s="423">
        <v>7868</v>
      </c>
      <c r="F542" s="354">
        <v>0.2</v>
      </c>
    </row>
    <row r="543" spans="1:6" ht="15.75" x14ac:dyDescent="0.25">
      <c r="A543" s="350" t="s">
        <v>243</v>
      </c>
      <c r="B543" s="359" t="s">
        <v>131</v>
      </c>
      <c r="C543" s="224" t="s">
        <v>90</v>
      </c>
      <c r="D543" s="355">
        <v>45292</v>
      </c>
      <c r="E543" s="423">
        <v>6657</v>
      </c>
      <c r="F543" s="354">
        <v>0.2</v>
      </c>
    </row>
    <row r="544" spans="1:6" ht="15.75" x14ac:dyDescent="0.25">
      <c r="A544" s="350" t="s">
        <v>228</v>
      </c>
      <c r="B544" s="369" t="s">
        <v>1242</v>
      </c>
      <c r="C544" s="224"/>
      <c r="D544" s="355"/>
      <c r="E544" s="423"/>
      <c r="F544" s="354"/>
    </row>
    <row r="545" spans="1:6" ht="15.75" x14ac:dyDescent="0.25">
      <c r="A545" s="350" t="s">
        <v>244</v>
      </c>
      <c r="B545" s="359" t="s">
        <v>985</v>
      </c>
      <c r="C545" s="224" t="s">
        <v>90</v>
      </c>
      <c r="D545" s="355">
        <v>45292</v>
      </c>
      <c r="E545" s="228">
        <v>2748</v>
      </c>
      <c r="F545" s="354">
        <v>0.2</v>
      </c>
    </row>
    <row r="546" spans="1:6" ht="15.75" x14ac:dyDescent="0.25">
      <c r="A546" s="350" t="s">
        <v>229</v>
      </c>
      <c r="B546" s="369" t="s">
        <v>113</v>
      </c>
      <c r="C546" s="224"/>
      <c r="D546" s="355"/>
      <c r="E546" s="423"/>
      <c r="F546" s="354"/>
    </row>
    <row r="547" spans="1:6" ht="15.75" x14ac:dyDescent="0.25">
      <c r="A547" s="350" t="s">
        <v>245</v>
      </c>
      <c r="B547" s="359" t="s">
        <v>137</v>
      </c>
      <c r="C547" s="224" t="s">
        <v>90</v>
      </c>
      <c r="D547" s="355">
        <v>45292</v>
      </c>
      <c r="E547" s="423">
        <v>6602</v>
      </c>
      <c r="F547" s="354">
        <v>0.2</v>
      </c>
    </row>
    <row r="548" spans="1:6" ht="15.75" x14ac:dyDescent="0.25">
      <c r="A548" s="350" t="s">
        <v>230</v>
      </c>
      <c r="B548" s="369" t="s">
        <v>114</v>
      </c>
      <c r="C548" s="224"/>
      <c r="D548" s="355"/>
      <c r="E548" s="423"/>
      <c r="F548" s="354"/>
    </row>
    <row r="549" spans="1:6" ht="15.75" x14ac:dyDescent="0.25">
      <c r="A549" s="350" t="s">
        <v>986</v>
      </c>
      <c r="B549" s="359" t="s">
        <v>115</v>
      </c>
      <c r="C549" s="224" t="s">
        <v>90</v>
      </c>
      <c r="D549" s="355">
        <v>45292</v>
      </c>
      <c r="E549" s="423">
        <v>1183</v>
      </c>
      <c r="F549" s="354">
        <v>0.2</v>
      </c>
    </row>
    <row r="550" spans="1:6" ht="15.75" x14ac:dyDescent="0.25">
      <c r="A550" s="350" t="s">
        <v>987</v>
      </c>
      <c r="B550" s="359" t="s">
        <v>1404</v>
      </c>
      <c r="C550" s="224" t="s">
        <v>90</v>
      </c>
      <c r="D550" s="355">
        <v>45292</v>
      </c>
      <c r="E550" s="228">
        <v>1149</v>
      </c>
      <c r="F550" s="354">
        <v>0.2</v>
      </c>
    </row>
    <row r="551" spans="1:6" ht="15.75" x14ac:dyDescent="0.25">
      <c r="A551" s="350" t="s">
        <v>988</v>
      </c>
      <c r="B551" s="359" t="s">
        <v>117</v>
      </c>
      <c r="C551" s="224" t="s">
        <v>90</v>
      </c>
      <c r="D551" s="355">
        <v>45292</v>
      </c>
      <c r="E551" s="423">
        <v>1159</v>
      </c>
      <c r="F551" s="354">
        <v>0.2</v>
      </c>
    </row>
    <row r="552" spans="1:6" ht="15.75" x14ac:dyDescent="0.25">
      <c r="A552" s="350" t="s">
        <v>989</v>
      </c>
      <c r="B552" s="359" t="s">
        <v>118</v>
      </c>
      <c r="C552" s="224" t="s">
        <v>90</v>
      </c>
      <c r="D552" s="355">
        <v>45292</v>
      </c>
      <c r="E552" s="423">
        <v>1261</v>
      </c>
      <c r="F552" s="354">
        <v>0.2</v>
      </c>
    </row>
    <row r="553" spans="1:6" ht="15.75" x14ac:dyDescent="0.25">
      <c r="A553" s="350" t="s">
        <v>990</v>
      </c>
      <c r="B553" s="359" t="s">
        <v>119</v>
      </c>
      <c r="C553" s="224" t="s">
        <v>90</v>
      </c>
      <c r="D553" s="355">
        <v>45292</v>
      </c>
      <c r="E553" s="228">
        <v>1347</v>
      </c>
      <c r="F553" s="354">
        <v>0.2</v>
      </c>
    </row>
    <row r="554" spans="1:6" ht="15.75" x14ac:dyDescent="0.25">
      <c r="A554" s="350" t="s">
        <v>991</v>
      </c>
      <c r="B554" s="359" t="s">
        <v>120</v>
      </c>
      <c r="C554" s="224" t="s">
        <v>90</v>
      </c>
      <c r="D554" s="355">
        <v>45292</v>
      </c>
      <c r="E554" s="423">
        <v>2245</v>
      </c>
      <c r="F554" s="354">
        <v>0.2</v>
      </c>
    </row>
    <row r="555" spans="1:6" ht="15.75" x14ac:dyDescent="0.25">
      <c r="A555" s="350" t="s">
        <v>992</v>
      </c>
      <c r="B555" s="359" t="s">
        <v>1694</v>
      </c>
      <c r="C555" s="224" t="s">
        <v>90</v>
      </c>
      <c r="D555" s="355">
        <v>45292</v>
      </c>
      <c r="E555" s="423">
        <v>5692</v>
      </c>
      <c r="F555" s="354">
        <v>0.2</v>
      </c>
    </row>
    <row r="556" spans="1:6" ht="15.75" x14ac:dyDescent="0.25">
      <c r="A556" s="350" t="s">
        <v>993</v>
      </c>
      <c r="B556" s="359" t="s">
        <v>122</v>
      </c>
      <c r="C556" s="224" t="s">
        <v>90</v>
      </c>
      <c r="D556" s="355">
        <v>45292</v>
      </c>
      <c r="E556" s="423">
        <v>5692</v>
      </c>
      <c r="F556" s="354">
        <v>0.2</v>
      </c>
    </row>
    <row r="557" spans="1:6" ht="15.75" x14ac:dyDescent="0.25">
      <c r="A557" s="350" t="s">
        <v>994</v>
      </c>
      <c r="B557" s="359" t="s">
        <v>123</v>
      </c>
      <c r="C557" s="224" t="s">
        <v>90</v>
      </c>
      <c r="D557" s="355">
        <v>45292</v>
      </c>
      <c r="E557" s="423">
        <v>2694</v>
      </c>
      <c r="F557" s="354">
        <v>0.2</v>
      </c>
    </row>
    <row r="558" spans="1:6" ht="15.75" x14ac:dyDescent="0.25">
      <c r="A558" s="350" t="s">
        <v>995</v>
      </c>
      <c r="B558" s="359" t="s">
        <v>124</v>
      </c>
      <c r="C558" s="224" t="s">
        <v>90</v>
      </c>
      <c r="D558" s="355">
        <v>45292</v>
      </c>
      <c r="E558" s="423">
        <v>993</v>
      </c>
      <c r="F558" s="354">
        <v>0.2</v>
      </c>
    </row>
    <row r="559" spans="1:6" ht="15.75" x14ac:dyDescent="0.25">
      <c r="A559" s="350" t="s">
        <v>231</v>
      </c>
      <c r="B559" s="369" t="s">
        <v>125</v>
      </c>
      <c r="C559" s="224" t="s">
        <v>90</v>
      </c>
      <c r="D559" s="355">
        <v>45292</v>
      </c>
      <c r="E559" s="228">
        <v>1022</v>
      </c>
      <c r="F559" s="354">
        <v>0.2</v>
      </c>
    </row>
    <row r="560" spans="1:6" ht="15.75" x14ac:dyDescent="0.25">
      <c r="A560" s="350" t="s">
        <v>232</v>
      </c>
      <c r="B560" s="369" t="s">
        <v>126</v>
      </c>
      <c r="C560" s="224" t="s">
        <v>90</v>
      </c>
      <c r="D560" s="355">
        <v>45292</v>
      </c>
      <c r="E560" s="423">
        <v>1423</v>
      </c>
      <c r="F560" s="354">
        <v>0.2</v>
      </c>
    </row>
    <row r="561" spans="1:30" ht="15.75" x14ac:dyDescent="0.25">
      <c r="A561" s="350" t="s">
        <v>996</v>
      </c>
      <c r="B561" s="369" t="s">
        <v>127</v>
      </c>
      <c r="C561" s="224"/>
      <c r="D561" s="355"/>
      <c r="E561" s="423"/>
      <c r="F561" s="354"/>
    </row>
    <row r="562" spans="1:30" ht="15.75" x14ac:dyDescent="0.25">
      <c r="A562" s="350" t="s">
        <v>997</v>
      </c>
      <c r="B562" s="359" t="s">
        <v>128</v>
      </c>
      <c r="C562" s="224" t="s">
        <v>90</v>
      </c>
      <c r="D562" s="355">
        <v>45292</v>
      </c>
      <c r="E562" s="423">
        <v>1790</v>
      </c>
      <c r="F562" s="354">
        <v>0.2</v>
      </c>
    </row>
    <row r="563" spans="1:30" ht="15.75" x14ac:dyDescent="0.25">
      <c r="A563" s="350" t="s">
        <v>998</v>
      </c>
      <c r="B563" s="359" t="s">
        <v>129</v>
      </c>
      <c r="C563" s="224" t="s">
        <v>90</v>
      </c>
      <c r="D563" s="355">
        <v>45292</v>
      </c>
      <c r="E563" s="228">
        <v>1074</v>
      </c>
      <c r="F563" s="354">
        <v>0.2</v>
      </c>
    </row>
    <row r="564" spans="1:30" s="3" customFormat="1" ht="18.75" x14ac:dyDescent="0.25">
      <c r="A564" s="233" t="s">
        <v>524</v>
      </c>
      <c r="B564" s="370" t="s">
        <v>523</v>
      </c>
      <c r="C564" s="224" t="s">
        <v>90</v>
      </c>
      <c r="D564" s="355">
        <v>45292</v>
      </c>
      <c r="E564" s="423">
        <v>5319</v>
      </c>
      <c r="F564" s="354">
        <v>0.2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.75" x14ac:dyDescent="0.25">
      <c r="A565" s="233" t="s">
        <v>999</v>
      </c>
      <c r="B565" s="370" t="s">
        <v>525</v>
      </c>
      <c r="C565" s="224" t="s">
        <v>90</v>
      </c>
      <c r="D565" s="355">
        <v>45292</v>
      </c>
      <c r="E565" s="423">
        <v>2967</v>
      </c>
      <c r="F565" s="354">
        <v>0.2</v>
      </c>
    </row>
    <row r="566" spans="1:30" s="4" customFormat="1" ht="15.75" x14ac:dyDescent="0.25">
      <c r="A566" s="346" t="s">
        <v>345</v>
      </c>
      <c r="B566" s="477" t="s">
        <v>44</v>
      </c>
      <c r="C566" s="478"/>
      <c r="D566" s="478"/>
      <c r="E566" s="478"/>
      <c r="F566" s="479"/>
    </row>
    <row r="567" spans="1:30" s="8" customFormat="1" ht="15.75" x14ac:dyDescent="0.25">
      <c r="A567" s="350" t="s">
        <v>247</v>
      </c>
      <c r="B567" s="369" t="s">
        <v>45</v>
      </c>
      <c r="C567" s="352" t="s">
        <v>23</v>
      </c>
      <c r="D567" s="355">
        <v>45292</v>
      </c>
      <c r="E567" s="423">
        <v>2924</v>
      </c>
      <c r="F567" s="354">
        <v>0.2</v>
      </c>
    </row>
    <row r="568" spans="1:30" s="8" customFormat="1" ht="35.25" customHeight="1" x14ac:dyDescent="0.25">
      <c r="A568" s="350" t="s">
        <v>248</v>
      </c>
      <c r="B568" s="369" t="s">
        <v>46</v>
      </c>
      <c r="C568" s="352" t="s">
        <v>23</v>
      </c>
      <c r="D568" s="355">
        <v>45292</v>
      </c>
      <c r="E568" s="423">
        <v>5405</v>
      </c>
      <c r="F568" s="354">
        <v>0.2</v>
      </c>
    </row>
    <row r="569" spans="1:30" s="8" customFormat="1" ht="15.75" x14ac:dyDescent="0.25">
      <c r="A569" s="350" t="s">
        <v>249</v>
      </c>
      <c r="B569" s="369" t="s">
        <v>47</v>
      </c>
      <c r="C569" s="352" t="s">
        <v>24</v>
      </c>
      <c r="D569" s="355">
        <v>45292</v>
      </c>
      <c r="E569" s="423">
        <v>763</v>
      </c>
      <c r="F569" s="354">
        <v>0.2</v>
      </c>
    </row>
    <row r="570" spans="1:30" ht="15.75" x14ac:dyDescent="0.25">
      <c r="A570" s="233" t="s">
        <v>250</v>
      </c>
      <c r="B570" s="370" t="s">
        <v>48</v>
      </c>
      <c r="C570" s="224"/>
      <c r="D570" s="355"/>
      <c r="E570" s="356"/>
      <c r="F570" s="354"/>
    </row>
    <row r="571" spans="1:30" ht="15.75" x14ac:dyDescent="0.25">
      <c r="A571" s="233" t="s">
        <v>251</v>
      </c>
      <c r="B571" s="359" t="s">
        <v>1617</v>
      </c>
      <c r="C571" s="224" t="s">
        <v>55</v>
      </c>
      <c r="D571" s="355">
        <v>44896</v>
      </c>
      <c r="E571" s="356">
        <v>209</v>
      </c>
      <c r="F571" s="354">
        <v>0.2</v>
      </c>
    </row>
    <row r="572" spans="1:30" ht="15.75" x14ac:dyDescent="0.25">
      <c r="A572" s="233" t="s">
        <v>252</v>
      </c>
      <c r="B572" s="359" t="s">
        <v>1616</v>
      </c>
      <c r="C572" s="224" t="s">
        <v>20</v>
      </c>
      <c r="D572" s="355">
        <v>44896</v>
      </c>
      <c r="E572" s="356">
        <v>147</v>
      </c>
      <c r="F572" s="354">
        <v>0.2</v>
      </c>
    </row>
    <row r="573" spans="1:30" s="8" customFormat="1" ht="15.75" x14ac:dyDescent="0.25">
      <c r="A573" s="350" t="s">
        <v>253</v>
      </c>
      <c r="B573" s="369" t="s">
        <v>51</v>
      </c>
      <c r="C573" s="352" t="s">
        <v>56</v>
      </c>
      <c r="D573" s="267">
        <v>41640</v>
      </c>
      <c r="E573" s="353">
        <v>50.8</v>
      </c>
      <c r="F573" s="354">
        <v>0.2</v>
      </c>
    </row>
    <row r="574" spans="1:30" s="8" customFormat="1" ht="15.75" x14ac:dyDescent="0.25">
      <c r="A574" s="350" t="s">
        <v>254</v>
      </c>
      <c r="B574" s="369" t="s">
        <v>415</v>
      </c>
      <c r="C574" s="352" t="s">
        <v>57</v>
      </c>
      <c r="D574" s="267">
        <v>44075</v>
      </c>
      <c r="E574" s="356">
        <v>2.73</v>
      </c>
      <c r="F574" s="354">
        <v>0.2</v>
      </c>
    </row>
    <row r="575" spans="1:30" s="8" customFormat="1" ht="15.75" x14ac:dyDescent="0.25">
      <c r="A575" s="350" t="s">
        <v>255</v>
      </c>
      <c r="B575" s="369" t="s">
        <v>414</v>
      </c>
      <c r="C575" s="352" t="s">
        <v>58</v>
      </c>
      <c r="D575" s="267">
        <v>44075</v>
      </c>
      <c r="E575" s="356">
        <v>53.41</v>
      </c>
      <c r="F575" s="354">
        <v>0.2</v>
      </c>
    </row>
    <row r="576" spans="1:30" s="8" customFormat="1" ht="18.75" x14ac:dyDescent="0.25">
      <c r="A576" s="350" t="s">
        <v>256</v>
      </c>
      <c r="B576" s="369" t="s">
        <v>52</v>
      </c>
      <c r="C576" s="352" t="s">
        <v>1392</v>
      </c>
      <c r="D576" s="267">
        <v>44927</v>
      </c>
      <c r="E576" s="356">
        <v>700</v>
      </c>
      <c r="F576" s="354">
        <v>0.2</v>
      </c>
    </row>
    <row r="577" spans="1:30" s="3" customFormat="1" ht="18.75" x14ac:dyDescent="0.25">
      <c r="A577" s="233" t="s">
        <v>408</v>
      </c>
      <c r="B577" s="370" t="s">
        <v>410</v>
      </c>
      <c r="C577" s="224" t="s">
        <v>1241</v>
      </c>
      <c r="D577" s="224"/>
      <c r="E577" s="356" t="s">
        <v>412</v>
      </c>
      <c r="F577" s="35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.75" x14ac:dyDescent="0.25">
      <c r="A578" s="233" t="s">
        <v>409</v>
      </c>
      <c r="B578" s="370" t="s">
        <v>411</v>
      </c>
      <c r="C578" s="224" t="s">
        <v>1241</v>
      </c>
      <c r="D578" s="224"/>
      <c r="E578" s="356" t="s">
        <v>412</v>
      </c>
      <c r="F578" s="354"/>
    </row>
    <row r="579" spans="1:30" s="4" customFormat="1" ht="15.75" x14ac:dyDescent="0.25">
      <c r="A579" s="346" t="s">
        <v>257</v>
      </c>
      <c r="B579" s="477" t="s">
        <v>246</v>
      </c>
      <c r="C579" s="478"/>
      <c r="D579" s="478"/>
      <c r="E579" s="478"/>
      <c r="F579" s="479"/>
    </row>
    <row r="580" spans="1:30" ht="15.75" hidden="1" x14ac:dyDescent="0.25">
      <c r="A580" s="233" t="s">
        <v>307</v>
      </c>
      <c r="B580" s="370" t="s">
        <v>258</v>
      </c>
      <c r="C580" s="224"/>
      <c r="D580" s="355"/>
      <c r="E580" s="356"/>
      <c r="F580" s="354"/>
    </row>
    <row r="581" spans="1:30" ht="15.75" hidden="1" x14ac:dyDescent="0.25">
      <c r="A581" s="233" t="s">
        <v>239</v>
      </c>
      <c r="B581" s="359" t="s">
        <v>259</v>
      </c>
      <c r="C581" s="224" t="s">
        <v>392</v>
      </c>
      <c r="D581" s="355">
        <v>45311</v>
      </c>
      <c r="E581" s="423">
        <v>2273.3000000000002</v>
      </c>
      <c r="F581" s="354">
        <v>0.2</v>
      </c>
    </row>
    <row r="582" spans="1:30" ht="15.75" hidden="1" x14ac:dyDescent="0.25">
      <c r="A582" s="233" t="s">
        <v>308</v>
      </c>
      <c r="B582" s="359" t="s">
        <v>399</v>
      </c>
      <c r="C582" s="224" t="s">
        <v>392</v>
      </c>
      <c r="D582" s="355">
        <v>45311</v>
      </c>
      <c r="E582" s="423">
        <v>4868.8</v>
      </c>
      <c r="F582" s="354">
        <v>0.2</v>
      </c>
    </row>
    <row r="583" spans="1:30" ht="15.75" hidden="1" x14ac:dyDescent="0.25">
      <c r="A583" s="233" t="s">
        <v>309</v>
      </c>
      <c r="B583" s="359" t="s">
        <v>400</v>
      </c>
      <c r="C583" s="224" t="s">
        <v>392</v>
      </c>
      <c r="D583" s="355">
        <v>45311</v>
      </c>
      <c r="E583" s="423">
        <v>4868.8</v>
      </c>
      <c r="F583" s="354">
        <v>0.2</v>
      </c>
    </row>
    <row r="584" spans="1:30" ht="15.75" hidden="1" x14ac:dyDescent="0.25">
      <c r="A584" s="233" t="s">
        <v>310</v>
      </c>
      <c r="B584" s="359" t="s">
        <v>1023</v>
      </c>
      <c r="C584" s="224" t="s">
        <v>392</v>
      </c>
      <c r="D584" s="355">
        <v>45311</v>
      </c>
      <c r="E584" s="423">
        <v>7553.8</v>
      </c>
      <c r="F584" s="354">
        <v>0.2</v>
      </c>
    </row>
    <row r="585" spans="1:30" ht="15.75" hidden="1" x14ac:dyDescent="0.25">
      <c r="A585" s="233" t="s">
        <v>311</v>
      </c>
      <c r="B585" s="359" t="s">
        <v>401</v>
      </c>
      <c r="C585" s="224" t="s">
        <v>392</v>
      </c>
      <c r="D585" s="355">
        <v>45311</v>
      </c>
      <c r="E585" s="423">
        <v>13818.8</v>
      </c>
      <c r="F585" s="354">
        <v>0.2</v>
      </c>
    </row>
    <row r="586" spans="1:30" ht="15.75" hidden="1" x14ac:dyDescent="0.25">
      <c r="A586" s="233" t="s">
        <v>312</v>
      </c>
      <c r="B586" s="359" t="s">
        <v>261</v>
      </c>
      <c r="C586" s="224" t="s">
        <v>392</v>
      </c>
      <c r="D586" s="355">
        <v>45311</v>
      </c>
      <c r="E586" s="423">
        <v>12100.4</v>
      </c>
      <c r="F586" s="354">
        <v>0.2</v>
      </c>
    </row>
    <row r="587" spans="1:30" ht="15.75" hidden="1" x14ac:dyDescent="0.25">
      <c r="A587" s="233" t="s">
        <v>313</v>
      </c>
      <c r="B587" s="359" t="s">
        <v>262</v>
      </c>
      <c r="C587" s="224" t="s">
        <v>392</v>
      </c>
      <c r="D587" s="355">
        <v>45311</v>
      </c>
      <c r="E587" s="423">
        <v>13013.3</v>
      </c>
      <c r="F587" s="354">
        <v>0.2</v>
      </c>
    </row>
    <row r="588" spans="1:30" ht="15.75" hidden="1" x14ac:dyDescent="0.25">
      <c r="A588" s="233" t="s">
        <v>314</v>
      </c>
      <c r="B588" s="359" t="s">
        <v>263</v>
      </c>
      <c r="C588" s="224" t="s">
        <v>392</v>
      </c>
      <c r="D588" s="355">
        <v>45311</v>
      </c>
      <c r="E588" s="423">
        <v>11277</v>
      </c>
      <c r="F588" s="354">
        <v>0.2</v>
      </c>
    </row>
    <row r="589" spans="1:30" ht="15.75" hidden="1" x14ac:dyDescent="0.25">
      <c r="A589" s="233" t="s">
        <v>315</v>
      </c>
      <c r="B589" s="359" t="s">
        <v>264</v>
      </c>
      <c r="C589" s="224" t="s">
        <v>392</v>
      </c>
      <c r="D589" s="355">
        <v>45311</v>
      </c>
      <c r="E589" s="423">
        <v>14069.4</v>
      </c>
      <c r="F589" s="354">
        <v>0.2</v>
      </c>
    </row>
    <row r="590" spans="1:30" ht="15.75" hidden="1" x14ac:dyDescent="0.25">
      <c r="A590" s="233" t="s">
        <v>316</v>
      </c>
      <c r="B590" s="359" t="s">
        <v>265</v>
      </c>
      <c r="C590" s="224" t="s">
        <v>392</v>
      </c>
      <c r="D590" s="355">
        <v>45311</v>
      </c>
      <c r="E590" s="423">
        <v>18437</v>
      </c>
      <c r="F590" s="354">
        <v>0.2</v>
      </c>
    </row>
    <row r="591" spans="1:30" ht="15.75" hidden="1" x14ac:dyDescent="0.25">
      <c r="A591" s="233" t="s">
        <v>317</v>
      </c>
      <c r="B591" s="359" t="s">
        <v>402</v>
      </c>
      <c r="C591" s="224" t="s">
        <v>392</v>
      </c>
      <c r="D591" s="355">
        <v>45311</v>
      </c>
      <c r="E591" s="423">
        <v>19045.599999999999</v>
      </c>
      <c r="F591" s="354">
        <v>0.2</v>
      </c>
    </row>
    <row r="592" spans="1:30" ht="15.75" hidden="1" x14ac:dyDescent="0.25">
      <c r="A592" s="233" t="s">
        <v>318</v>
      </c>
      <c r="B592" s="359" t="s">
        <v>266</v>
      </c>
      <c r="C592" s="224" t="s">
        <v>392</v>
      </c>
      <c r="D592" s="355">
        <v>45311</v>
      </c>
      <c r="E592" s="423">
        <v>20030.099999999999</v>
      </c>
      <c r="F592" s="354">
        <v>0.2</v>
      </c>
    </row>
    <row r="593" spans="1:6" ht="15.75" hidden="1" x14ac:dyDescent="0.25">
      <c r="A593" s="233" t="s">
        <v>319</v>
      </c>
      <c r="B593" s="359" t="s">
        <v>267</v>
      </c>
      <c r="C593" s="224" t="s">
        <v>392</v>
      </c>
      <c r="D593" s="355">
        <v>45311</v>
      </c>
      <c r="E593" s="423">
        <v>1575.2</v>
      </c>
      <c r="F593" s="354">
        <v>0.2</v>
      </c>
    </row>
    <row r="594" spans="1:6" ht="15.75" hidden="1" x14ac:dyDescent="0.25">
      <c r="A594" s="233" t="s">
        <v>320</v>
      </c>
      <c r="B594" s="359" t="s">
        <v>268</v>
      </c>
      <c r="C594" s="224" t="s">
        <v>392</v>
      </c>
      <c r="D594" s="355">
        <v>45311</v>
      </c>
      <c r="E594" s="423">
        <v>4815.1000000000004</v>
      </c>
      <c r="F594" s="354">
        <v>0.2</v>
      </c>
    </row>
    <row r="595" spans="1:6" ht="15.75" hidden="1" x14ac:dyDescent="0.25">
      <c r="A595" s="233" t="s">
        <v>321</v>
      </c>
      <c r="B595" s="359" t="s">
        <v>269</v>
      </c>
      <c r="C595" s="224" t="s">
        <v>392</v>
      </c>
      <c r="D595" s="355">
        <v>45311</v>
      </c>
      <c r="E595" s="423">
        <v>2076.4</v>
      </c>
      <c r="F595" s="354">
        <v>0.2</v>
      </c>
    </row>
    <row r="596" spans="1:6" ht="15.75" hidden="1" x14ac:dyDescent="0.25">
      <c r="A596" s="233" t="s">
        <v>1021</v>
      </c>
      <c r="B596" s="359" t="s">
        <v>1240</v>
      </c>
      <c r="C596" s="224" t="s">
        <v>392</v>
      </c>
      <c r="D596" s="355">
        <v>45311</v>
      </c>
      <c r="E596" s="423">
        <v>4171.63</v>
      </c>
      <c r="F596" s="354">
        <v>0.2</v>
      </c>
    </row>
    <row r="597" spans="1:6" ht="15.75" hidden="1" x14ac:dyDescent="0.25">
      <c r="A597" s="233" t="s">
        <v>322</v>
      </c>
      <c r="B597" s="370" t="s">
        <v>270</v>
      </c>
      <c r="C597" s="224"/>
      <c r="D597" s="355"/>
      <c r="E597" s="356"/>
      <c r="F597" s="354"/>
    </row>
    <row r="598" spans="1:6" ht="15.75" hidden="1" x14ac:dyDescent="0.25">
      <c r="A598" s="233" t="s">
        <v>323</v>
      </c>
      <c r="B598" s="359" t="s">
        <v>259</v>
      </c>
      <c r="C598" s="224" t="s">
        <v>392</v>
      </c>
      <c r="D598" s="355">
        <v>45311</v>
      </c>
      <c r="E598" s="423">
        <v>11008.5</v>
      </c>
      <c r="F598" s="354">
        <v>0.2</v>
      </c>
    </row>
    <row r="599" spans="1:6" ht="15.75" hidden="1" x14ac:dyDescent="0.25">
      <c r="A599" s="233" t="s">
        <v>324</v>
      </c>
      <c r="B599" s="359" t="s">
        <v>271</v>
      </c>
      <c r="C599" s="224" t="s">
        <v>392</v>
      </c>
      <c r="D599" s="355">
        <v>45311</v>
      </c>
      <c r="E599" s="423">
        <v>24361.899999999998</v>
      </c>
      <c r="F599" s="354">
        <v>0.2</v>
      </c>
    </row>
    <row r="600" spans="1:6" ht="35.25" hidden="1" customHeight="1" x14ac:dyDescent="0.25">
      <c r="A600" s="233" t="s">
        <v>325</v>
      </c>
      <c r="B600" s="359" t="s">
        <v>272</v>
      </c>
      <c r="C600" s="224" t="s">
        <v>392</v>
      </c>
      <c r="D600" s="355">
        <v>45311</v>
      </c>
      <c r="E600" s="423">
        <v>27941.899999999998</v>
      </c>
      <c r="F600" s="354">
        <v>0.2</v>
      </c>
    </row>
    <row r="601" spans="1:6" ht="15.75" hidden="1" x14ac:dyDescent="0.25">
      <c r="A601" s="233" t="s">
        <v>326</v>
      </c>
      <c r="B601" s="359" t="s">
        <v>403</v>
      </c>
      <c r="C601" s="224" t="s">
        <v>392</v>
      </c>
      <c r="D601" s="355">
        <v>45311</v>
      </c>
      <c r="E601" s="423">
        <v>36927.699999999997</v>
      </c>
      <c r="F601" s="354">
        <v>0.2</v>
      </c>
    </row>
    <row r="602" spans="1:6" ht="15.75" hidden="1" x14ac:dyDescent="0.25">
      <c r="A602" s="233" t="s">
        <v>327</v>
      </c>
      <c r="B602" s="359" t="s">
        <v>261</v>
      </c>
      <c r="C602" s="224" t="s">
        <v>392</v>
      </c>
      <c r="D602" s="355">
        <v>45311</v>
      </c>
      <c r="E602" s="423">
        <v>36820.300000000003</v>
      </c>
      <c r="F602" s="354">
        <v>0.2</v>
      </c>
    </row>
    <row r="603" spans="1:6" ht="15.75" hidden="1" x14ac:dyDescent="0.25">
      <c r="A603" s="233" t="s">
        <v>328</v>
      </c>
      <c r="B603" s="359" t="s">
        <v>262</v>
      </c>
      <c r="C603" s="224" t="s">
        <v>392</v>
      </c>
      <c r="D603" s="355">
        <v>45311</v>
      </c>
      <c r="E603" s="423">
        <v>40257.1</v>
      </c>
      <c r="F603" s="354">
        <v>0.2</v>
      </c>
    </row>
    <row r="604" spans="1:6" ht="15.75" hidden="1" x14ac:dyDescent="0.25">
      <c r="A604" s="233" t="s">
        <v>329</v>
      </c>
      <c r="B604" s="359" t="s">
        <v>263</v>
      </c>
      <c r="C604" s="224" t="s">
        <v>392</v>
      </c>
      <c r="D604" s="355">
        <v>45311</v>
      </c>
      <c r="E604" s="423">
        <v>37715.300000000003</v>
      </c>
      <c r="F604" s="354">
        <v>0.2</v>
      </c>
    </row>
    <row r="605" spans="1:6" ht="15.75" hidden="1" x14ac:dyDescent="0.25">
      <c r="A605" s="233" t="s">
        <v>330</v>
      </c>
      <c r="B605" s="359" t="s">
        <v>264</v>
      </c>
      <c r="C605" s="224" t="s">
        <v>392</v>
      </c>
      <c r="D605" s="355">
        <v>45311</v>
      </c>
      <c r="E605" s="423">
        <v>39183.1</v>
      </c>
      <c r="F605" s="354">
        <v>0.2</v>
      </c>
    </row>
    <row r="606" spans="1:6" ht="15.75" hidden="1" x14ac:dyDescent="0.25">
      <c r="A606" s="233" t="s">
        <v>331</v>
      </c>
      <c r="B606" s="359" t="s">
        <v>265</v>
      </c>
      <c r="C606" s="224" t="s">
        <v>392</v>
      </c>
      <c r="D606" s="355">
        <v>45311</v>
      </c>
      <c r="E606" s="423">
        <v>45627.1</v>
      </c>
      <c r="F606" s="354">
        <v>0.2</v>
      </c>
    </row>
    <row r="607" spans="1:6" ht="15.75" hidden="1" x14ac:dyDescent="0.25">
      <c r="A607" s="233" t="s">
        <v>332</v>
      </c>
      <c r="B607" s="359" t="s">
        <v>273</v>
      </c>
      <c r="C607" s="224" t="s">
        <v>392</v>
      </c>
      <c r="D607" s="355">
        <v>45311</v>
      </c>
      <c r="E607" s="423">
        <v>44660.5</v>
      </c>
      <c r="F607" s="354">
        <v>0.2</v>
      </c>
    </row>
    <row r="608" spans="1:6" ht="15.75" hidden="1" x14ac:dyDescent="0.25">
      <c r="A608" s="233" t="s">
        <v>333</v>
      </c>
      <c r="B608" s="359" t="s">
        <v>266</v>
      </c>
      <c r="C608" s="224" t="s">
        <v>392</v>
      </c>
      <c r="D608" s="355">
        <v>45311</v>
      </c>
      <c r="E608" s="423">
        <v>54237</v>
      </c>
      <c r="F608" s="354">
        <v>0.2</v>
      </c>
    </row>
    <row r="609" spans="1:6" ht="15.75" hidden="1" x14ac:dyDescent="0.25">
      <c r="A609" s="233" t="s">
        <v>334</v>
      </c>
      <c r="B609" s="359" t="s">
        <v>267</v>
      </c>
      <c r="C609" s="224" t="s">
        <v>392</v>
      </c>
      <c r="D609" s="355">
        <v>45311</v>
      </c>
      <c r="E609" s="423">
        <v>9075.3000000000011</v>
      </c>
      <c r="F609" s="354">
        <v>0.2</v>
      </c>
    </row>
    <row r="610" spans="1:6" ht="15.75" hidden="1" x14ac:dyDescent="0.25">
      <c r="A610" s="233" t="s">
        <v>335</v>
      </c>
      <c r="B610" s="359" t="s">
        <v>268</v>
      </c>
      <c r="C610" s="224" t="s">
        <v>392</v>
      </c>
      <c r="D610" s="355">
        <v>45311</v>
      </c>
      <c r="E610" s="423">
        <v>10077.699999999999</v>
      </c>
      <c r="F610" s="354">
        <v>0.2</v>
      </c>
    </row>
    <row r="611" spans="1:6" ht="15.75" hidden="1" x14ac:dyDescent="0.25">
      <c r="A611" s="233" t="s">
        <v>336</v>
      </c>
      <c r="B611" s="359" t="s">
        <v>269</v>
      </c>
      <c r="C611" s="224" t="s">
        <v>392</v>
      </c>
      <c r="D611" s="355">
        <v>45311</v>
      </c>
      <c r="E611" s="423">
        <v>9666</v>
      </c>
      <c r="F611" s="354">
        <v>0.2</v>
      </c>
    </row>
    <row r="612" spans="1:6" ht="15.75" hidden="1" x14ac:dyDescent="0.25">
      <c r="A612" s="233" t="s">
        <v>1577</v>
      </c>
      <c r="B612" s="370" t="s">
        <v>274</v>
      </c>
      <c r="C612" s="224"/>
      <c r="D612" s="355"/>
      <c r="E612" s="423"/>
      <c r="F612" s="354"/>
    </row>
    <row r="613" spans="1:6" ht="15.75" hidden="1" x14ac:dyDescent="0.25">
      <c r="A613" s="233" t="s">
        <v>1578</v>
      </c>
      <c r="B613" s="359" t="s">
        <v>269</v>
      </c>
      <c r="C613" s="224" t="s">
        <v>392</v>
      </c>
      <c r="D613" s="355">
        <v>45311</v>
      </c>
      <c r="E613" s="423">
        <v>22375</v>
      </c>
      <c r="F613" s="354">
        <v>0.2</v>
      </c>
    </row>
    <row r="614" spans="1:6" ht="15.75" hidden="1" x14ac:dyDescent="0.25">
      <c r="A614" s="233" t="s">
        <v>1579</v>
      </c>
      <c r="B614" s="359" t="s">
        <v>275</v>
      </c>
      <c r="C614" s="224" t="s">
        <v>392</v>
      </c>
      <c r="D614" s="355">
        <v>45311</v>
      </c>
      <c r="E614" s="423">
        <v>5370</v>
      </c>
      <c r="F614" s="354">
        <v>0.2</v>
      </c>
    </row>
    <row r="615" spans="1:6" ht="15.75" hidden="1" x14ac:dyDescent="0.25">
      <c r="A615" s="233" t="s">
        <v>337</v>
      </c>
      <c r="B615" s="370" t="s">
        <v>276</v>
      </c>
      <c r="C615" s="224"/>
      <c r="D615" s="355"/>
      <c r="E615" s="423"/>
      <c r="F615" s="354"/>
    </row>
    <row r="616" spans="1:6" ht="15.75" hidden="1" x14ac:dyDescent="0.25">
      <c r="A616" s="233" t="s">
        <v>338</v>
      </c>
      <c r="B616" s="359" t="s">
        <v>269</v>
      </c>
      <c r="C616" s="224" t="s">
        <v>392</v>
      </c>
      <c r="D616" s="355">
        <v>45311</v>
      </c>
      <c r="E616" s="423">
        <v>17810.5</v>
      </c>
      <c r="F616" s="354">
        <v>0.2</v>
      </c>
    </row>
    <row r="617" spans="1:6" ht="15.75" hidden="1" x14ac:dyDescent="0.25">
      <c r="A617" s="233" t="s">
        <v>341</v>
      </c>
      <c r="B617" s="359" t="s">
        <v>275</v>
      </c>
      <c r="C617" s="224" t="s">
        <v>392</v>
      </c>
      <c r="D617" s="355">
        <v>45311</v>
      </c>
      <c r="E617" s="423">
        <v>4313.9000000000005</v>
      </c>
      <c r="F617" s="354">
        <v>0.2</v>
      </c>
    </row>
    <row r="618" spans="1:6" ht="15.75" hidden="1" x14ac:dyDescent="0.25">
      <c r="A618" s="233" t="s">
        <v>342</v>
      </c>
      <c r="B618" s="359" t="s">
        <v>260</v>
      </c>
      <c r="C618" s="224" t="s">
        <v>392</v>
      </c>
      <c r="D618" s="355">
        <v>45311</v>
      </c>
      <c r="E618" s="423">
        <v>8055</v>
      </c>
      <c r="F618" s="354">
        <v>0.2</v>
      </c>
    </row>
    <row r="619" spans="1:6" ht="15.75" hidden="1" x14ac:dyDescent="0.25">
      <c r="A619" s="233" t="s">
        <v>356</v>
      </c>
      <c r="B619" s="370" t="s">
        <v>277</v>
      </c>
      <c r="C619" s="224"/>
      <c r="D619" s="355"/>
      <c r="E619" s="423"/>
      <c r="F619" s="354"/>
    </row>
    <row r="620" spans="1:6" ht="15.75" hidden="1" x14ac:dyDescent="0.25">
      <c r="A620" s="233" t="s">
        <v>357</v>
      </c>
      <c r="B620" s="359" t="s">
        <v>269</v>
      </c>
      <c r="C620" s="224" t="s">
        <v>392</v>
      </c>
      <c r="D620" s="355">
        <v>45311</v>
      </c>
      <c r="E620" s="423">
        <v>4564.5</v>
      </c>
      <c r="F620" s="354">
        <v>0.2</v>
      </c>
    </row>
    <row r="621" spans="1:6" ht="15.75" hidden="1" x14ac:dyDescent="0.25">
      <c r="A621" s="233" t="s">
        <v>358</v>
      </c>
      <c r="B621" s="359" t="s">
        <v>275</v>
      </c>
      <c r="C621" s="224" t="s">
        <v>392</v>
      </c>
      <c r="D621" s="355">
        <v>45311</v>
      </c>
      <c r="E621" s="423">
        <v>1056.0999999999999</v>
      </c>
      <c r="F621" s="354">
        <v>0.2</v>
      </c>
    </row>
    <row r="622" spans="1:6" ht="15.75" hidden="1" x14ac:dyDescent="0.25">
      <c r="A622" s="233" t="s">
        <v>361</v>
      </c>
      <c r="B622" s="370" t="s">
        <v>278</v>
      </c>
      <c r="C622" s="224"/>
      <c r="D622" s="355"/>
      <c r="E622" s="423"/>
      <c r="F622" s="354"/>
    </row>
    <row r="623" spans="1:6" ht="15.75" hidden="1" x14ac:dyDescent="0.25">
      <c r="A623" s="233" t="s">
        <v>362</v>
      </c>
      <c r="B623" s="359" t="s">
        <v>260</v>
      </c>
      <c r="C623" s="224" t="s">
        <v>392</v>
      </c>
      <c r="D623" s="355">
        <v>45311</v>
      </c>
      <c r="E623" s="423">
        <v>7160</v>
      </c>
      <c r="F623" s="354">
        <v>0.2</v>
      </c>
    </row>
    <row r="624" spans="1:6" ht="31.5" hidden="1" x14ac:dyDescent="0.25">
      <c r="A624" s="233" t="s">
        <v>365</v>
      </c>
      <c r="B624" s="370" t="s">
        <v>279</v>
      </c>
      <c r="C624" s="224"/>
      <c r="D624" s="355"/>
      <c r="E624" s="356"/>
      <c r="F624" s="354"/>
    </row>
    <row r="625" spans="1:6" ht="51" hidden="1" customHeight="1" x14ac:dyDescent="0.25">
      <c r="A625" s="233" t="s">
        <v>238</v>
      </c>
      <c r="B625" s="359" t="s">
        <v>280</v>
      </c>
      <c r="C625" s="224" t="s">
        <v>392</v>
      </c>
      <c r="D625" s="355">
        <v>45311</v>
      </c>
      <c r="E625" s="423">
        <v>2165.9</v>
      </c>
      <c r="F625" s="354">
        <v>0.2</v>
      </c>
    </row>
    <row r="626" spans="1:6" ht="36.75" hidden="1" customHeight="1" x14ac:dyDescent="0.25">
      <c r="A626" s="233" t="s">
        <v>366</v>
      </c>
      <c r="B626" s="359" t="s">
        <v>281</v>
      </c>
      <c r="C626" s="224" t="s">
        <v>392</v>
      </c>
      <c r="D626" s="355">
        <v>45311</v>
      </c>
      <c r="E626" s="423">
        <v>2165.9</v>
      </c>
      <c r="F626" s="354">
        <v>0.2</v>
      </c>
    </row>
    <row r="627" spans="1:6" ht="15.75" hidden="1" x14ac:dyDescent="0.25">
      <c r="A627" s="233" t="s">
        <v>242</v>
      </c>
      <c r="B627" s="359" t="s">
        <v>275</v>
      </c>
      <c r="C627" s="224" t="s">
        <v>392</v>
      </c>
      <c r="D627" s="355">
        <v>45311</v>
      </c>
      <c r="E627" s="423">
        <v>2165.9</v>
      </c>
      <c r="F627" s="354">
        <v>0.2</v>
      </c>
    </row>
    <row r="628" spans="1:6" ht="15.75" hidden="1" x14ac:dyDescent="0.25">
      <c r="A628" s="233" t="s">
        <v>383</v>
      </c>
      <c r="B628" s="359" t="s">
        <v>282</v>
      </c>
      <c r="C628" s="224" t="s">
        <v>392</v>
      </c>
      <c r="D628" s="355">
        <v>45311</v>
      </c>
      <c r="E628" s="423">
        <v>2165.9</v>
      </c>
      <c r="F628" s="354">
        <v>0.2</v>
      </c>
    </row>
    <row r="629" spans="1:6" s="8" customFormat="1" ht="31.5" x14ac:dyDescent="0.25">
      <c r="A629" s="350" t="s">
        <v>367</v>
      </c>
      <c r="B629" s="369" t="s">
        <v>286</v>
      </c>
      <c r="C629" s="352"/>
      <c r="D629" s="267"/>
      <c r="E629" s="423"/>
      <c r="F629" s="354"/>
    </row>
    <row r="630" spans="1:6" ht="15.75" x14ac:dyDescent="0.25">
      <c r="A630" s="233" t="s">
        <v>1580</v>
      </c>
      <c r="B630" s="359" t="s">
        <v>285</v>
      </c>
      <c r="C630" s="224" t="s">
        <v>392</v>
      </c>
      <c r="D630" s="355">
        <v>45292</v>
      </c>
      <c r="E630" s="423">
        <v>2685</v>
      </c>
      <c r="F630" s="354">
        <v>0.2</v>
      </c>
    </row>
    <row r="631" spans="1:6" ht="38.25" customHeight="1" x14ac:dyDescent="0.25">
      <c r="A631" s="233" t="s">
        <v>1581</v>
      </c>
      <c r="B631" s="359" t="s">
        <v>287</v>
      </c>
      <c r="C631" s="224" t="s">
        <v>392</v>
      </c>
      <c r="D631" s="355">
        <v>45292</v>
      </c>
      <c r="E631" s="423">
        <v>4027.5</v>
      </c>
      <c r="F631" s="354">
        <v>0.2</v>
      </c>
    </row>
    <row r="632" spans="1:6" ht="15.75" x14ac:dyDescent="0.25">
      <c r="A632" s="233" t="s">
        <v>1582</v>
      </c>
      <c r="B632" s="359" t="s">
        <v>283</v>
      </c>
      <c r="C632" s="224" t="s">
        <v>392</v>
      </c>
      <c r="D632" s="355">
        <v>45292</v>
      </c>
      <c r="E632" s="423">
        <v>4654</v>
      </c>
      <c r="F632" s="354">
        <v>0.2</v>
      </c>
    </row>
    <row r="633" spans="1:6" ht="15.75" x14ac:dyDescent="0.25">
      <c r="A633" s="233" t="s">
        <v>1583</v>
      </c>
      <c r="B633" s="359" t="s">
        <v>261</v>
      </c>
      <c r="C633" s="224" t="s">
        <v>392</v>
      </c>
      <c r="D633" s="355">
        <v>45292</v>
      </c>
      <c r="E633" s="423">
        <v>4385.5</v>
      </c>
      <c r="F633" s="354">
        <v>0.2</v>
      </c>
    </row>
    <row r="634" spans="1:6" ht="15.75" x14ac:dyDescent="0.25">
      <c r="A634" s="233" t="s">
        <v>1584</v>
      </c>
      <c r="B634" s="359" t="s">
        <v>262</v>
      </c>
      <c r="C634" s="224" t="s">
        <v>392</v>
      </c>
      <c r="D634" s="355">
        <v>45292</v>
      </c>
      <c r="E634" s="423">
        <v>4475</v>
      </c>
      <c r="F634" s="354">
        <v>0.2</v>
      </c>
    </row>
    <row r="635" spans="1:6" ht="15.75" x14ac:dyDescent="0.25">
      <c r="A635" s="233" t="s">
        <v>1585</v>
      </c>
      <c r="B635" s="359" t="s">
        <v>263</v>
      </c>
      <c r="C635" s="224" t="s">
        <v>392</v>
      </c>
      <c r="D635" s="355">
        <v>45292</v>
      </c>
      <c r="E635" s="423">
        <v>4296</v>
      </c>
      <c r="F635" s="354">
        <v>0.2</v>
      </c>
    </row>
    <row r="636" spans="1:6" ht="15.75" x14ac:dyDescent="0.25">
      <c r="A636" s="233" t="s">
        <v>1586</v>
      </c>
      <c r="B636" s="359" t="s">
        <v>264</v>
      </c>
      <c r="C636" s="224" t="s">
        <v>392</v>
      </c>
      <c r="D636" s="355">
        <v>45292</v>
      </c>
      <c r="E636" s="423">
        <v>4743.5</v>
      </c>
      <c r="F636" s="354">
        <v>0.2</v>
      </c>
    </row>
    <row r="637" spans="1:6" ht="15.75" x14ac:dyDescent="0.25">
      <c r="A637" s="233" t="s">
        <v>1587</v>
      </c>
      <c r="B637" s="359" t="s">
        <v>265</v>
      </c>
      <c r="C637" s="224" t="s">
        <v>392</v>
      </c>
      <c r="D637" s="355">
        <v>45292</v>
      </c>
      <c r="E637" s="423">
        <v>5083.5999999999995</v>
      </c>
      <c r="F637" s="354">
        <v>0.2</v>
      </c>
    </row>
    <row r="638" spans="1:6" ht="15.75" x14ac:dyDescent="0.25">
      <c r="A638" s="233" t="s">
        <v>1588</v>
      </c>
      <c r="B638" s="359" t="s">
        <v>284</v>
      </c>
      <c r="C638" s="224" t="s">
        <v>392</v>
      </c>
      <c r="D638" s="355">
        <v>45292</v>
      </c>
      <c r="E638" s="423">
        <v>5871.2</v>
      </c>
      <c r="F638" s="354">
        <v>0.2</v>
      </c>
    </row>
    <row r="639" spans="1:6" ht="15.75" x14ac:dyDescent="0.25">
      <c r="A639" s="233" t="s">
        <v>1589</v>
      </c>
      <c r="B639" s="359" t="s">
        <v>266</v>
      </c>
      <c r="C639" s="224" t="s">
        <v>392</v>
      </c>
      <c r="D639" s="355">
        <v>45292</v>
      </c>
      <c r="E639" s="423">
        <v>7607.5</v>
      </c>
      <c r="F639" s="354">
        <v>0.2</v>
      </c>
    </row>
    <row r="640" spans="1:6" ht="15.75" x14ac:dyDescent="0.25">
      <c r="A640" s="233" t="s">
        <v>1590</v>
      </c>
      <c r="B640" s="359" t="s">
        <v>259</v>
      </c>
      <c r="C640" s="224" t="s">
        <v>392</v>
      </c>
      <c r="D640" s="355">
        <v>45292</v>
      </c>
      <c r="E640" s="423">
        <v>1861.6000000000001</v>
      </c>
      <c r="F640" s="354">
        <v>0.2</v>
      </c>
    </row>
    <row r="641" spans="1:6" ht="15.75" x14ac:dyDescent="0.25">
      <c r="A641" s="233" t="s">
        <v>1591</v>
      </c>
      <c r="B641" s="359" t="s">
        <v>1695</v>
      </c>
      <c r="C641" s="224" t="s">
        <v>392</v>
      </c>
      <c r="D641" s="355">
        <v>45292</v>
      </c>
      <c r="E641" s="423">
        <v>2344.1600000000003</v>
      </c>
      <c r="F641" s="354">
        <v>0.2</v>
      </c>
    </row>
    <row r="642" spans="1:6" ht="15.75" x14ac:dyDescent="0.25">
      <c r="A642" s="233" t="s">
        <v>1592</v>
      </c>
      <c r="B642" s="359" t="s">
        <v>290</v>
      </c>
      <c r="C642" s="224" t="s">
        <v>392</v>
      </c>
      <c r="D642" s="355">
        <v>45292</v>
      </c>
      <c r="E642" s="423">
        <v>2272.0320000000002</v>
      </c>
      <c r="F642" s="354">
        <v>0.2</v>
      </c>
    </row>
    <row r="643" spans="1:6" ht="31.5" x14ac:dyDescent="0.25">
      <c r="A643" s="233" t="s">
        <v>368</v>
      </c>
      <c r="B643" s="370" t="s">
        <v>291</v>
      </c>
      <c r="C643" s="224"/>
      <c r="D643" s="355"/>
      <c r="E643" s="356"/>
      <c r="F643" s="354"/>
    </row>
    <row r="644" spans="1:6" ht="15.75" x14ac:dyDescent="0.25">
      <c r="A644" s="233" t="s">
        <v>1593</v>
      </c>
      <c r="B644" s="359" t="s">
        <v>1695</v>
      </c>
      <c r="C644" s="224" t="s">
        <v>392</v>
      </c>
      <c r="D644" s="355">
        <v>45292</v>
      </c>
      <c r="E644" s="423">
        <v>3383.1</v>
      </c>
      <c r="F644" s="354">
        <v>0.2</v>
      </c>
    </row>
    <row r="645" spans="1:6" ht="15.75" x14ac:dyDescent="0.25">
      <c r="A645" s="233" t="s">
        <v>1594</v>
      </c>
      <c r="B645" s="359" t="s">
        <v>290</v>
      </c>
      <c r="C645" s="224" t="s">
        <v>392</v>
      </c>
      <c r="D645" s="355">
        <v>45292</v>
      </c>
      <c r="E645" s="423">
        <v>644.4</v>
      </c>
      <c r="F645" s="354">
        <v>0.2</v>
      </c>
    </row>
    <row r="646" spans="1:6" ht="31.5" x14ac:dyDescent="0.25">
      <c r="A646" s="233" t="s">
        <v>369</v>
      </c>
      <c r="B646" s="370" t="s">
        <v>292</v>
      </c>
      <c r="C646" s="224"/>
      <c r="D646" s="355"/>
      <c r="E646" s="356"/>
      <c r="F646" s="354"/>
    </row>
    <row r="647" spans="1:6" ht="15.75" x14ac:dyDescent="0.25">
      <c r="A647" s="233" t="s">
        <v>1595</v>
      </c>
      <c r="B647" s="359" t="s">
        <v>285</v>
      </c>
      <c r="C647" s="224" t="s">
        <v>392</v>
      </c>
      <c r="D647" s="355">
        <v>45292</v>
      </c>
      <c r="E647" s="423">
        <v>2577.5524999999998</v>
      </c>
      <c r="F647" s="354">
        <v>0.2</v>
      </c>
    </row>
    <row r="648" spans="1:6" ht="33" customHeight="1" x14ac:dyDescent="0.25">
      <c r="A648" s="233" t="s">
        <v>1596</v>
      </c>
      <c r="B648" s="359" t="s">
        <v>287</v>
      </c>
      <c r="C648" s="224" t="s">
        <v>392</v>
      </c>
      <c r="D648" s="355">
        <v>45292</v>
      </c>
      <c r="E648" s="423">
        <v>2659.5474999999992</v>
      </c>
      <c r="F648" s="354">
        <v>0.2</v>
      </c>
    </row>
    <row r="649" spans="1:6" ht="15.75" x14ac:dyDescent="0.25">
      <c r="A649" s="233" t="s">
        <v>1597</v>
      </c>
      <c r="B649" s="359" t="s">
        <v>283</v>
      </c>
      <c r="C649" s="224" t="s">
        <v>392</v>
      </c>
      <c r="D649" s="355">
        <v>45292</v>
      </c>
      <c r="E649" s="423">
        <v>2758.7349999999992</v>
      </c>
      <c r="F649" s="354">
        <v>0.2</v>
      </c>
    </row>
    <row r="650" spans="1:6" ht="15.75" x14ac:dyDescent="0.25">
      <c r="A650" s="233" t="s">
        <v>1598</v>
      </c>
      <c r="B650" s="359" t="s">
        <v>261</v>
      </c>
      <c r="C650" s="224" t="s">
        <v>392</v>
      </c>
      <c r="D650" s="355">
        <v>45292</v>
      </c>
      <c r="E650" s="423">
        <v>2709.8024999999998</v>
      </c>
      <c r="F650" s="354">
        <v>0.2</v>
      </c>
    </row>
    <row r="651" spans="1:6" ht="15.75" x14ac:dyDescent="0.25">
      <c r="A651" s="233" t="s">
        <v>1599</v>
      </c>
      <c r="B651" s="359" t="s">
        <v>262</v>
      </c>
      <c r="C651" s="224" t="s">
        <v>392</v>
      </c>
      <c r="D651" s="355">
        <v>45292</v>
      </c>
      <c r="E651" s="423">
        <v>2742.8649999999998</v>
      </c>
      <c r="F651" s="354">
        <v>0.2</v>
      </c>
    </row>
    <row r="652" spans="1:6" ht="15.75" x14ac:dyDescent="0.25">
      <c r="A652" s="233" t="s">
        <v>1600</v>
      </c>
      <c r="B652" s="359" t="s">
        <v>263</v>
      </c>
      <c r="C652" s="224" t="s">
        <v>392</v>
      </c>
      <c r="D652" s="355">
        <v>45292</v>
      </c>
      <c r="E652" s="423">
        <v>2692.6099999999992</v>
      </c>
      <c r="F652" s="354">
        <v>0.2</v>
      </c>
    </row>
    <row r="653" spans="1:6" ht="15.75" x14ac:dyDescent="0.25">
      <c r="A653" s="233" t="s">
        <v>1601</v>
      </c>
      <c r="B653" s="359" t="s">
        <v>264</v>
      </c>
      <c r="C653" s="224" t="s">
        <v>392</v>
      </c>
      <c r="D653" s="355">
        <v>45292</v>
      </c>
      <c r="E653" s="423">
        <v>2758.7349999999992</v>
      </c>
      <c r="F653" s="354">
        <v>0.2</v>
      </c>
    </row>
    <row r="654" spans="1:6" ht="15.75" x14ac:dyDescent="0.25">
      <c r="A654" s="233" t="s">
        <v>1602</v>
      </c>
      <c r="B654" s="359" t="s">
        <v>265</v>
      </c>
      <c r="C654" s="224" t="s">
        <v>392</v>
      </c>
      <c r="D654" s="355">
        <v>45292</v>
      </c>
      <c r="E654" s="423">
        <v>2808.99</v>
      </c>
      <c r="F654" s="354">
        <v>0.2</v>
      </c>
    </row>
    <row r="655" spans="1:6" ht="15.75" x14ac:dyDescent="0.25">
      <c r="A655" s="233" t="s">
        <v>1603</v>
      </c>
      <c r="B655" s="359" t="s">
        <v>284</v>
      </c>
      <c r="C655" s="224" t="s">
        <v>392</v>
      </c>
      <c r="D655" s="355">
        <v>45292</v>
      </c>
      <c r="E655" s="423">
        <v>2857.9224999999992</v>
      </c>
      <c r="F655" s="354">
        <v>0.2</v>
      </c>
    </row>
    <row r="656" spans="1:6" ht="15.75" x14ac:dyDescent="0.25">
      <c r="A656" s="233" t="s">
        <v>1604</v>
      </c>
      <c r="B656" s="359" t="s">
        <v>266</v>
      </c>
      <c r="C656" s="224" t="s">
        <v>392</v>
      </c>
      <c r="D656" s="355">
        <v>45292</v>
      </c>
      <c r="E656" s="423">
        <v>2924.0474999999992</v>
      </c>
      <c r="F656" s="354">
        <v>0.2</v>
      </c>
    </row>
    <row r="657" spans="1:6" ht="15.75" x14ac:dyDescent="0.25">
      <c r="A657" s="233" t="s">
        <v>1605</v>
      </c>
      <c r="B657" s="359" t="s">
        <v>259</v>
      </c>
      <c r="C657" s="224" t="s">
        <v>392</v>
      </c>
      <c r="D657" s="355">
        <v>45292</v>
      </c>
      <c r="E657" s="423">
        <v>2462.4949999999994</v>
      </c>
      <c r="F657" s="354">
        <v>0.2</v>
      </c>
    </row>
    <row r="658" spans="1:6" ht="15.75" x14ac:dyDescent="0.25">
      <c r="A658" s="233" t="s">
        <v>370</v>
      </c>
      <c r="B658" s="370" t="s">
        <v>293</v>
      </c>
      <c r="C658" s="224" t="s">
        <v>392</v>
      </c>
      <c r="D658" s="355">
        <v>45292</v>
      </c>
      <c r="E658" s="423">
        <v>795</v>
      </c>
      <c r="F658" s="354">
        <v>0.2</v>
      </c>
    </row>
    <row r="659" spans="1:6" ht="15.75" x14ac:dyDescent="0.25">
      <c r="A659" s="233" t="s">
        <v>371</v>
      </c>
      <c r="B659" s="370" t="s">
        <v>294</v>
      </c>
      <c r="C659" s="224" t="s">
        <v>393</v>
      </c>
      <c r="D659" s="355">
        <v>45292</v>
      </c>
      <c r="E659" s="423">
        <v>851</v>
      </c>
      <c r="F659" s="354">
        <v>0.2</v>
      </c>
    </row>
    <row r="660" spans="1:6" s="8" customFormat="1" ht="31.5" x14ac:dyDescent="0.25">
      <c r="A660" s="233" t="s">
        <v>372</v>
      </c>
      <c r="B660" s="369" t="s">
        <v>295</v>
      </c>
      <c r="C660" s="352" t="s">
        <v>391</v>
      </c>
      <c r="D660" s="355">
        <v>45292</v>
      </c>
      <c r="E660" s="423">
        <v>738</v>
      </c>
      <c r="F660" s="354">
        <v>0.2</v>
      </c>
    </row>
    <row r="661" spans="1:6" ht="15.75" x14ac:dyDescent="0.25">
      <c r="A661" s="233" t="s">
        <v>880</v>
      </c>
      <c r="B661" s="370" t="s">
        <v>306</v>
      </c>
      <c r="C661" s="224" t="s">
        <v>398</v>
      </c>
      <c r="D661" s="355">
        <v>45292</v>
      </c>
      <c r="E661" s="423">
        <v>568</v>
      </c>
      <c r="F661" s="354">
        <v>0.2</v>
      </c>
    </row>
    <row r="663" spans="1:6" x14ac:dyDescent="0.25">
      <c r="A663" s="5" t="s">
        <v>418</v>
      </c>
    </row>
    <row r="664" spans="1:6" x14ac:dyDescent="0.25">
      <c r="A664" s="474" t="s">
        <v>421</v>
      </c>
      <c r="B664" s="474"/>
      <c r="C664" s="474"/>
      <c r="D664" s="474"/>
      <c r="E664" s="474"/>
    </row>
    <row r="665" spans="1:6" x14ac:dyDescent="0.25">
      <c r="A665" s="474" t="s">
        <v>420</v>
      </c>
      <c r="B665" s="474"/>
      <c r="C665" s="474"/>
      <c r="D665" s="474"/>
      <c r="E665" s="474"/>
    </row>
    <row r="666" spans="1:6" x14ac:dyDescent="0.25">
      <c r="A666" s="474" t="s">
        <v>426</v>
      </c>
      <c r="B666" s="474"/>
      <c r="C666" s="474"/>
      <c r="D666" s="474"/>
      <c r="E666" s="474"/>
    </row>
    <row r="667" spans="1:6" x14ac:dyDescent="0.25">
      <c r="A667" s="474" t="s">
        <v>425</v>
      </c>
      <c r="B667" s="474"/>
      <c r="C667" s="474"/>
      <c r="D667" s="474"/>
      <c r="E667" s="474"/>
    </row>
  </sheetData>
  <autoFilter ref="A12:AD12" xr:uid="{B66A4C79-D5E9-4D51-8999-7A7CE77B8F5A}"/>
  <mergeCells count="21">
    <mergeCell ref="A667:E667"/>
    <mergeCell ref="A7:F7"/>
    <mergeCell ref="A8:F8"/>
    <mergeCell ref="A9:F9"/>
    <mergeCell ref="A10:F10"/>
    <mergeCell ref="A11:A12"/>
    <mergeCell ref="B11:B12"/>
    <mergeCell ref="C11:C12"/>
    <mergeCell ref="D11:D12"/>
    <mergeCell ref="E11:F11"/>
    <mergeCell ref="B566:F566"/>
    <mergeCell ref="B579:F579"/>
    <mergeCell ref="A664:E664"/>
    <mergeCell ref="A665:E665"/>
    <mergeCell ref="A666:E666"/>
    <mergeCell ref="A6:F6"/>
    <mergeCell ref="A1:F1"/>
    <mergeCell ref="A2:F2"/>
    <mergeCell ref="A3:F3"/>
    <mergeCell ref="A4:F4"/>
    <mergeCell ref="A5:F5"/>
  </mergeCells>
  <hyperlinks>
    <hyperlink ref="B30" location="'Для экспл РФ'!A307" display="Тариф за обеспечение  бортпитанием*  " xr:uid="{95F02071-632C-452E-BF76-5209A71FAF34}"/>
    <hyperlink ref="B34" location="'Для экспл РФ'!A308" display="L-410Э**" xr:uid="{32160120-1C44-40BE-8BFE-0DA4A0D1B93D}"/>
    <hyperlink ref="D98" location="'Для экспл РФ'!A309" display="Тарифы за отдельные (дополнительные) услуги по тех. обслуживанию  ВС***" xr:uid="{D2E2F065-3206-43F2-92AD-85AD6E40CF80}"/>
  </hyperlinks>
  <pageMargins left="0.7" right="0.7" top="0.75" bottom="0.75" header="0.3" footer="0.3"/>
  <pageSetup paperSize="9" scale="52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0D8C-353A-4713-AA87-EB0CDCF24765}">
  <sheetPr>
    <tabColor rgb="FFFFC000"/>
  </sheetPr>
  <dimension ref="A1:G17"/>
  <sheetViews>
    <sheetView view="pageBreakPreview" zoomScaleNormal="100" zoomScaleSheetLayoutView="100" workbookViewId="0">
      <selection activeCell="M25" sqref="M25"/>
    </sheetView>
  </sheetViews>
  <sheetFormatPr defaultRowHeight="15.75" x14ac:dyDescent="0.25"/>
  <cols>
    <col min="1" max="1" width="8.85546875" style="220" customWidth="1"/>
    <col min="2" max="2" width="8.85546875" style="220" hidden="1" customWidth="1"/>
    <col min="3" max="3" width="53.42578125" style="220" customWidth="1"/>
    <col min="4" max="5" width="17.140625" style="220" customWidth="1"/>
    <col min="6" max="6" width="53.140625" style="220" customWidth="1"/>
    <col min="7" max="7" width="41.5703125" style="220" customWidth="1"/>
    <col min="8" max="16384" width="9.140625" style="220"/>
  </cols>
  <sheetData>
    <row r="1" spans="1:7" x14ac:dyDescent="0.25">
      <c r="A1" s="512" t="s">
        <v>1206</v>
      </c>
      <c r="B1" s="512"/>
      <c r="C1" s="512"/>
      <c r="D1" s="512"/>
      <c r="E1" s="512"/>
      <c r="F1" s="512"/>
      <c r="G1" s="512"/>
    </row>
    <row r="2" spans="1:7" x14ac:dyDescent="0.25">
      <c r="A2" s="512" t="s">
        <v>1207</v>
      </c>
      <c r="B2" s="512"/>
      <c r="C2" s="512"/>
      <c r="D2" s="512"/>
      <c r="E2" s="512"/>
      <c r="F2" s="512"/>
      <c r="G2" s="512"/>
    </row>
    <row r="3" spans="1:7" x14ac:dyDescent="0.25">
      <c r="A3" s="512" t="s">
        <v>1208</v>
      </c>
      <c r="B3" s="512"/>
      <c r="C3" s="512"/>
      <c r="D3" s="512"/>
      <c r="E3" s="512"/>
      <c r="F3" s="512"/>
      <c r="G3" s="512"/>
    </row>
    <row r="4" spans="1:7" x14ac:dyDescent="0.25">
      <c r="A4" s="512" t="s">
        <v>1382</v>
      </c>
      <c r="B4" s="512"/>
      <c r="C4" s="512"/>
      <c r="D4" s="512"/>
      <c r="E4" s="512"/>
      <c r="F4" s="512"/>
      <c r="G4" s="512"/>
    </row>
    <row r="5" spans="1:7" x14ac:dyDescent="0.25">
      <c r="A5" s="512" t="s">
        <v>1383</v>
      </c>
      <c r="B5" s="512"/>
      <c r="C5" s="512"/>
      <c r="D5" s="512"/>
      <c r="E5" s="512"/>
      <c r="F5" s="512"/>
      <c r="G5" s="512"/>
    </row>
    <row r="6" spans="1:7" x14ac:dyDescent="0.25">
      <c r="A6" s="221"/>
      <c r="B6" s="221"/>
      <c r="C6" s="221"/>
      <c r="D6" s="221"/>
      <c r="E6" s="221"/>
      <c r="F6" s="221"/>
      <c r="G6" s="221"/>
    </row>
    <row r="7" spans="1:7" s="10" customFormat="1" x14ac:dyDescent="0.25">
      <c r="A7" s="485" t="s">
        <v>443</v>
      </c>
      <c r="B7" s="485"/>
      <c r="C7" s="485"/>
      <c r="D7" s="485"/>
      <c r="E7" s="485"/>
      <c r="F7" s="485"/>
      <c r="G7" s="485"/>
    </row>
    <row r="8" spans="1:7" s="10" customFormat="1" x14ac:dyDescent="0.25">
      <c r="A8" s="485" t="s">
        <v>405</v>
      </c>
      <c r="B8" s="485"/>
      <c r="C8" s="485"/>
      <c r="D8" s="485"/>
      <c r="E8" s="485"/>
      <c r="F8" s="485"/>
      <c r="G8" s="485"/>
    </row>
    <row r="9" spans="1:7" s="10" customFormat="1" x14ac:dyDescent="0.25">
      <c r="A9" s="485" t="s">
        <v>416</v>
      </c>
      <c r="B9" s="485"/>
      <c r="C9" s="485"/>
      <c r="D9" s="485"/>
      <c r="E9" s="485"/>
      <c r="F9" s="485"/>
      <c r="G9" s="485"/>
    </row>
    <row r="10" spans="1:7" s="10" customFormat="1" x14ac:dyDescent="0.25">
      <c r="A10" s="485" t="s">
        <v>407</v>
      </c>
      <c r="B10" s="485"/>
      <c r="C10" s="485"/>
      <c r="D10" s="485"/>
      <c r="E10" s="485"/>
      <c r="F10" s="485"/>
      <c r="G10" s="485"/>
    </row>
    <row r="11" spans="1:7" s="10" customFormat="1" x14ac:dyDescent="0.25">
      <c r="A11" s="222"/>
      <c r="B11" s="222"/>
      <c r="G11" s="223" t="s">
        <v>1244</v>
      </c>
    </row>
    <row r="12" spans="1:7" s="10" customFormat="1" ht="25.5" customHeight="1" x14ac:dyDescent="0.25">
      <c r="A12" s="509" t="s">
        <v>0</v>
      </c>
      <c r="B12" s="510" t="s">
        <v>913</v>
      </c>
      <c r="C12" s="490" t="s">
        <v>1</v>
      </c>
      <c r="D12" s="490" t="s">
        <v>3</v>
      </c>
      <c r="E12" s="490" t="s">
        <v>911</v>
      </c>
      <c r="F12" s="490" t="s">
        <v>912</v>
      </c>
      <c r="G12" s="490"/>
    </row>
    <row r="13" spans="1:7" s="10" customFormat="1" ht="31.5" x14ac:dyDescent="0.25">
      <c r="A13" s="509"/>
      <c r="B13" s="511"/>
      <c r="C13" s="490"/>
      <c r="D13" s="490"/>
      <c r="E13" s="490"/>
      <c r="F13" s="224" t="s">
        <v>2</v>
      </c>
      <c r="G13" s="224" t="s">
        <v>18</v>
      </c>
    </row>
    <row r="14" spans="1:7" x14ac:dyDescent="0.25">
      <c r="A14" s="225">
        <v>1</v>
      </c>
      <c r="B14" s="225"/>
      <c r="C14" s="226" t="s">
        <v>4</v>
      </c>
      <c r="D14" s="224" t="s">
        <v>5</v>
      </c>
      <c r="E14" s="227">
        <v>42263</v>
      </c>
      <c r="F14" s="228">
        <v>1145</v>
      </c>
      <c r="G14" s="225">
        <v>0</v>
      </c>
    </row>
    <row r="15" spans="1:7" x14ac:dyDescent="0.25">
      <c r="A15" s="225">
        <v>2</v>
      </c>
      <c r="B15" s="225"/>
      <c r="C15" s="226" t="s">
        <v>6</v>
      </c>
      <c r="D15" s="224" t="s">
        <v>5</v>
      </c>
      <c r="E15" s="227">
        <v>42263</v>
      </c>
      <c r="F15" s="228">
        <v>390</v>
      </c>
      <c r="G15" s="225">
        <v>0</v>
      </c>
    </row>
    <row r="16" spans="1:7" s="10" customFormat="1" ht="31.5" x14ac:dyDescent="0.25">
      <c r="A16" s="229">
        <v>3</v>
      </c>
      <c r="B16" s="229"/>
      <c r="C16" s="226" t="s">
        <v>7</v>
      </c>
      <c r="D16" s="224" t="s">
        <v>417</v>
      </c>
      <c r="E16" s="230">
        <v>42263</v>
      </c>
      <c r="F16" s="224" t="s">
        <v>1385</v>
      </c>
      <c r="G16" s="229">
        <v>0</v>
      </c>
    </row>
    <row r="17" spans="1:7" x14ac:dyDescent="0.25">
      <c r="A17" s="225">
        <v>4</v>
      </c>
      <c r="B17" s="225"/>
      <c r="C17" s="226" t="s">
        <v>8</v>
      </c>
      <c r="D17" s="224" t="s">
        <v>9</v>
      </c>
      <c r="E17" s="227">
        <v>42263</v>
      </c>
      <c r="F17" s="228">
        <v>165</v>
      </c>
      <c r="G17" s="225">
        <v>0</v>
      </c>
    </row>
  </sheetData>
  <mergeCells count="15"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A12:A13"/>
    <mergeCell ref="C12:C13"/>
    <mergeCell ref="D12:D13"/>
    <mergeCell ref="E12:E13"/>
    <mergeCell ref="F12:G12"/>
    <mergeCell ref="B12:B13"/>
  </mergeCells>
  <pageMargins left="0.78740157480314965" right="0.59055118110236227" top="0.70866141732283472" bottom="0.98425196850393704" header="0.27559055118110237" footer="0.51181102362204722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9A47-2678-4FBA-A949-CFF275444477}">
  <sheetPr filterMode="1">
    <tabColor rgb="FFCCFFCC"/>
  </sheetPr>
  <dimension ref="A1:X125"/>
  <sheetViews>
    <sheetView zoomScale="90" zoomScaleNormal="90" workbookViewId="0">
      <pane xSplit="2" ySplit="5" topLeftCell="C12" activePane="bottomRight" state="frozenSplit"/>
      <selection pane="topRight" activeCell="C1" sqref="C1"/>
      <selection pane="bottomLeft" activeCell="A6" sqref="A6"/>
      <selection pane="bottomRight" activeCell="B40" sqref="B40"/>
    </sheetView>
  </sheetViews>
  <sheetFormatPr defaultColWidth="8.85546875" defaultRowHeight="15.75" x14ac:dyDescent="0.25"/>
  <cols>
    <col min="1" max="1" width="21" style="13" customWidth="1"/>
    <col min="2" max="2" width="38.140625" style="16" customWidth="1"/>
    <col min="3" max="3" width="13.28515625" customWidth="1"/>
    <col min="4" max="5" width="14" style="13" customWidth="1"/>
    <col min="6" max="6" width="9.5703125" style="13" customWidth="1"/>
    <col min="7" max="7" width="12.28515625" style="13" customWidth="1"/>
    <col min="8" max="8" width="12.5703125" style="13" customWidth="1"/>
    <col min="9" max="9" width="13.42578125" style="13" customWidth="1"/>
    <col min="10" max="11" width="8.5703125" style="13" hidden="1" customWidth="1"/>
    <col min="12" max="12" width="10" style="13" hidden="1" customWidth="1"/>
    <col min="13" max="18" width="8.5703125" style="13" hidden="1" customWidth="1"/>
    <col min="19" max="19" width="10.140625" style="13" customWidth="1"/>
    <col min="20" max="20" width="9.140625" style="13" customWidth="1"/>
    <col min="21" max="22" width="12.5703125" style="13" customWidth="1"/>
    <col min="23" max="24" width="17.5703125" style="13" customWidth="1"/>
    <col min="25" max="248" width="8.85546875" style="13"/>
    <col min="249" max="249" width="4.28515625" style="13" customWidth="1"/>
    <col min="250" max="250" width="49.42578125" style="13" customWidth="1"/>
    <col min="251" max="251" width="13.28515625" style="13" customWidth="1"/>
    <col min="252" max="253" width="14" style="13" customWidth="1"/>
    <col min="254" max="254" width="9.5703125" style="13" customWidth="1"/>
    <col min="255" max="255" width="12.28515625" style="13" customWidth="1"/>
    <col min="256" max="256" width="12.5703125" style="13" customWidth="1"/>
    <col min="257" max="257" width="13.42578125" style="13" customWidth="1"/>
    <col min="258" max="266" width="0" style="13" hidden="1" customWidth="1"/>
    <col min="267" max="267" width="10.140625" style="13" customWidth="1"/>
    <col min="268" max="268" width="9.140625" style="13" customWidth="1"/>
    <col min="269" max="270" width="12.5703125" style="13" customWidth="1"/>
    <col min="271" max="274" width="0" style="13" hidden="1" customWidth="1"/>
    <col min="275" max="275" width="18" style="13" customWidth="1"/>
    <col min="276" max="277" width="8.85546875" style="13"/>
    <col min="278" max="278" width="10.140625" style="13" customWidth="1"/>
    <col min="279" max="504" width="8.85546875" style="13"/>
    <col min="505" max="505" width="4.28515625" style="13" customWidth="1"/>
    <col min="506" max="506" width="49.42578125" style="13" customWidth="1"/>
    <col min="507" max="507" width="13.28515625" style="13" customWidth="1"/>
    <col min="508" max="509" width="14" style="13" customWidth="1"/>
    <col min="510" max="510" width="9.5703125" style="13" customWidth="1"/>
    <col min="511" max="511" width="12.28515625" style="13" customWidth="1"/>
    <col min="512" max="512" width="12.5703125" style="13" customWidth="1"/>
    <col min="513" max="513" width="13.42578125" style="13" customWidth="1"/>
    <col min="514" max="522" width="0" style="13" hidden="1" customWidth="1"/>
    <col min="523" max="523" width="10.140625" style="13" customWidth="1"/>
    <col min="524" max="524" width="9.140625" style="13" customWidth="1"/>
    <col min="525" max="526" width="12.5703125" style="13" customWidth="1"/>
    <col min="527" max="530" width="0" style="13" hidden="1" customWidth="1"/>
    <col min="531" max="531" width="18" style="13" customWidth="1"/>
    <col min="532" max="533" width="8.85546875" style="13"/>
    <col min="534" max="534" width="10.140625" style="13" customWidth="1"/>
    <col min="535" max="760" width="8.85546875" style="13"/>
    <col min="761" max="761" width="4.28515625" style="13" customWidth="1"/>
    <col min="762" max="762" width="49.42578125" style="13" customWidth="1"/>
    <col min="763" max="763" width="13.28515625" style="13" customWidth="1"/>
    <col min="764" max="765" width="14" style="13" customWidth="1"/>
    <col min="766" max="766" width="9.5703125" style="13" customWidth="1"/>
    <col min="767" max="767" width="12.28515625" style="13" customWidth="1"/>
    <col min="768" max="768" width="12.5703125" style="13" customWidth="1"/>
    <col min="769" max="769" width="13.42578125" style="13" customWidth="1"/>
    <col min="770" max="778" width="0" style="13" hidden="1" customWidth="1"/>
    <col min="779" max="779" width="10.140625" style="13" customWidth="1"/>
    <col min="780" max="780" width="9.140625" style="13" customWidth="1"/>
    <col min="781" max="782" width="12.5703125" style="13" customWidth="1"/>
    <col min="783" max="786" width="0" style="13" hidden="1" customWidth="1"/>
    <col min="787" max="787" width="18" style="13" customWidth="1"/>
    <col min="788" max="789" width="8.85546875" style="13"/>
    <col min="790" max="790" width="10.140625" style="13" customWidth="1"/>
    <col min="791" max="1016" width="8.85546875" style="13"/>
    <col min="1017" max="1017" width="4.28515625" style="13" customWidth="1"/>
    <col min="1018" max="1018" width="49.42578125" style="13" customWidth="1"/>
    <col min="1019" max="1019" width="13.28515625" style="13" customWidth="1"/>
    <col min="1020" max="1021" width="14" style="13" customWidth="1"/>
    <col min="1022" max="1022" width="9.5703125" style="13" customWidth="1"/>
    <col min="1023" max="1023" width="12.28515625" style="13" customWidth="1"/>
    <col min="1024" max="1024" width="12.5703125" style="13" customWidth="1"/>
    <col min="1025" max="1025" width="13.42578125" style="13" customWidth="1"/>
    <col min="1026" max="1034" width="0" style="13" hidden="1" customWidth="1"/>
    <col min="1035" max="1035" width="10.140625" style="13" customWidth="1"/>
    <col min="1036" max="1036" width="9.140625" style="13" customWidth="1"/>
    <col min="1037" max="1038" width="12.5703125" style="13" customWidth="1"/>
    <col min="1039" max="1042" width="0" style="13" hidden="1" customWidth="1"/>
    <col min="1043" max="1043" width="18" style="13" customWidth="1"/>
    <col min="1044" max="1045" width="8.85546875" style="13"/>
    <col min="1046" max="1046" width="10.140625" style="13" customWidth="1"/>
    <col min="1047" max="1272" width="8.85546875" style="13"/>
    <col min="1273" max="1273" width="4.28515625" style="13" customWidth="1"/>
    <col min="1274" max="1274" width="49.42578125" style="13" customWidth="1"/>
    <col min="1275" max="1275" width="13.28515625" style="13" customWidth="1"/>
    <col min="1276" max="1277" width="14" style="13" customWidth="1"/>
    <col min="1278" max="1278" width="9.5703125" style="13" customWidth="1"/>
    <col min="1279" max="1279" width="12.28515625" style="13" customWidth="1"/>
    <col min="1280" max="1280" width="12.5703125" style="13" customWidth="1"/>
    <col min="1281" max="1281" width="13.42578125" style="13" customWidth="1"/>
    <col min="1282" max="1290" width="0" style="13" hidden="1" customWidth="1"/>
    <col min="1291" max="1291" width="10.140625" style="13" customWidth="1"/>
    <col min="1292" max="1292" width="9.140625" style="13" customWidth="1"/>
    <col min="1293" max="1294" width="12.5703125" style="13" customWidth="1"/>
    <col min="1295" max="1298" width="0" style="13" hidden="1" customWidth="1"/>
    <col min="1299" max="1299" width="18" style="13" customWidth="1"/>
    <col min="1300" max="1301" width="8.85546875" style="13"/>
    <col min="1302" max="1302" width="10.140625" style="13" customWidth="1"/>
    <col min="1303" max="1528" width="8.85546875" style="13"/>
    <col min="1529" max="1529" width="4.28515625" style="13" customWidth="1"/>
    <col min="1530" max="1530" width="49.42578125" style="13" customWidth="1"/>
    <col min="1531" max="1531" width="13.28515625" style="13" customWidth="1"/>
    <col min="1532" max="1533" width="14" style="13" customWidth="1"/>
    <col min="1534" max="1534" width="9.5703125" style="13" customWidth="1"/>
    <col min="1535" max="1535" width="12.28515625" style="13" customWidth="1"/>
    <col min="1536" max="1536" width="12.5703125" style="13" customWidth="1"/>
    <col min="1537" max="1537" width="13.42578125" style="13" customWidth="1"/>
    <col min="1538" max="1546" width="0" style="13" hidden="1" customWidth="1"/>
    <col min="1547" max="1547" width="10.140625" style="13" customWidth="1"/>
    <col min="1548" max="1548" width="9.140625" style="13" customWidth="1"/>
    <col min="1549" max="1550" width="12.5703125" style="13" customWidth="1"/>
    <col min="1551" max="1554" width="0" style="13" hidden="1" customWidth="1"/>
    <col min="1555" max="1555" width="18" style="13" customWidth="1"/>
    <col min="1556" max="1557" width="8.85546875" style="13"/>
    <col min="1558" max="1558" width="10.140625" style="13" customWidth="1"/>
    <col min="1559" max="1784" width="8.85546875" style="13"/>
    <col min="1785" max="1785" width="4.28515625" style="13" customWidth="1"/>
    <col min="1786" max="1786" width="49.42578125" style="13" customWidth="1"/>
    <col min="1787" max="1787" width="13.28515625" style="13" customWidth="1"/>
    <col min="1788" max="1789" width="14" style="13" customWidth="1"/>
    <col min="1790" max="1790" width="9.5703125" style="13" customWidth="1"/>
    <col min="1791" max="1791" width="12.28515625" style="13" customWidth="1"/>
    <col min="1792" max="1792" width="12.5703125" style="13" customWidth="1"/>
    <col min="1793" max="1793" width="13.42578125" style="13" customWidth="1"/>
    <col min="1794" max="1802" width="0" style="13" hidden="1" customWidth="1"/>
    <col min="1803" max="1803" width="10.140625" style="13" customWidth="1"/>
    <col min="1804" max="1804" width="9.140625" style="13" customWidth="1"/>
    <col min="1805" max="1806" width="12.5703125" style="13" customWidth="1"/>
    <col min="1807" max="1810" width="0" style="13" hidden="1" customWidth="1"/>
    <col min="1811" max="1811" width="18" style="13" customWidth="1"/>
    <col min="1812" max="1813" width="8.85546875" style="13"/>
    <col min="1814" max="1814" width="10.140625" style="13" customWidth="1"/>
    <col min="1815" max="2040" width="8.85546875" style="13"/>
    <col min="2041" max="2041" width="4.28515625" style="13" customWidth="1"/>
    <col min="2042" max="2042" width="49.42578125" style="13" customWidth="1"/>
    <col min="2043" max="2043" width="13.28515625" style="13" customWidth="1"/>
    <col min="2044" max="2045" width="14" style="13" customWidth="1"/>
    <col min="2046" max="2046" width="9.5703125" style="13" customWidth="1"/>
    <col min="2047" max="2047" width="12.28515625" style="13" customWidth="1"/>
    <col min="2048" max="2048" width="12.5703125" style="13" customWidth="1"/>
    <col min="2049" max="2049" width="13.42578125" style="13" customWidth="1"/>
    <col min="2050" max="2058" width="0" style="13" hidden="1" customWidth="1"/>
    <col min="2059" max="2059" width="10.140625" style="13" customWidth="1"/>
    <col min="2060" max="2060" width="9.140625" style="13" customWidth="1"/>
    <col min="2061" max="2062" width="12.5703125" style="13" customWidth="1"/>
    <col min="2063" max="2066" width="0" style="13" hidden="1" customWidth="1"/>
    <col min="2067" max="2067" width="18" style="13" customWidth="1"/>
    <col min="2068" max="2069" width="8.85546875" style="13"/>
    <col min="2070" max="2070" width="10.140625" style="13" customWidth="1"/>
    <col min="2071" max="2296" width="8.85546875" style="13"/>
    <col min="2297" max="2297" width="4.28515625" style="13" customWidth="1"/>
    <col min="2298" max="2298" width="49.42578125" style="13" customWidth="1"/>
    <col min="2299" max="2299" width="13.28515625" style="13" customWidth="1"/>
    <col min="2300" max="2301" width="14" style="13" customWidth="1"/>
    <col min="2302" max="2302" width="9.5703125" style="13" customWidth="1"/>
    <col min="2303" max="2303" width="12.28515625" style="13" customWidth="1"/>
    <col min="2304" max="2304" width="12.5703125" style="13" customWidth="1"/>
    <col min="2305" max="2305" width="13.42578125" style="13" customWidth="1"/>
    <col min="2306" max="2314" width="0" style="13" hidden="1" customWidth="1"/>
    <col min="2315" max="2315" width="10.140625" style="13" customWidth="1"/>
    <col min="2316" max="2316" width="9.140625" style="13" customWidth="1"/>
    <col min="2317" max="2318" width="12.5703125" style="13" customWidth="1"/>
    <col min="2319" max="2322" width="0" style="13" hidden="1" customWidth="1"/>
    <col min="2323" max="2323" width="18" style="13" customWidth="1"/>
    <col min="2324" max="2325" width="8.85546875" style="13"/>
    <col min="2326" max="2326" width="10.140625" style="13" customWidth="1"/>
    <col min="2327" max="2552" width="8.85546875" style="13"/>
    <col min="2553" max="2553" width="4.28515625" style="13" customWidth="1"/>
    <col min="2554" max="2554" width="49.42578125" style="13" customWidth="1"/>
    <col min="2555" max="2555" width="13.28515625" style="13" customWidth="1"/>
    <col min="2556" max="2557" width="14" style="13" customWidth="1"/>
    <col min="2558" max="2558" width="9.5703125" style="13" customWidth="1"/>
    <col min="2559" max="2559" width="12.28515625" style="13" customWidth="1"/>
    <col min="2560" max="2560" width="12.5703125" style="13" customWidth="1"/>
    <col min="2561" max="2561" width="13.42578125" style="13" customWidth="1"/>
    <col min="2562" max="2570" width="0" style="13" hidden="1" customWidth="1"/>
    <col min="2571" max="2571" width="10.140625" style="13" customWidth="1"/>
    <col min="2572" max="2572" width="9.140625" style="13" customWidth="1"/>
    <col min="2573" max="2574" width="12.5703125" style="13" customWidth="1"/>
    <col min="2575" max="2578" width="0" style="13" hidden="1" customWidth="1"/>
    <col min="2579" max="2579" width="18" style="13" customWidth="1"/>
    <col min="2580" max="2581" width="8.85546875" style="13"/>
    <col min="2582" max="2582" width="10.140625" style="13" customWidth="1"/>
    <col min="2583" max="2808" width="8.85546875" style="13"/>
    <col min="2809" max="2809" width="4.28515625" style="13" customWidth="1"/>
    <col min="2810" max="2810" width="49.42578125" style="13" customWidth="1"/>
    <col min="2811" max="2811" width="13.28515625" style="13" customWidth="1"/>
    <col min="2812" max="2813" width="14" style="13" customWidth="1"/>
    <col min="2814" max="2814" width="9.5703125" style="13" customWidth="1"/>
    <col min="2815" max="2815" width="12.28515625" style="13" customWidth="1"/>
    <col min="2816" max="2816" width="12.5703125" style="13" customWidth="1"/>
    <col min="2817" max="2817" width="13.42578125" style="13" customWidth="1"/>
    <col min="2818" max="2826" width="0" style="13" hidden="1" customWidth="1"/>
    <col min="2827" max="2827" width="10.140625" style="13" customWidth="1"/>
    <col min="2828" max="2828" width="9.140625" style="13" customWidth="1"/>
    <col min="2829" max="2830" width="12.5703125" style="13" customWidth="1"/>
    <col min="2831" max="2834" width="0" style="13" hidden="1" customWidth="1"/>
    <col min="2835" max="2835" width="18" style="13" customWidth="1"/>
    <col min="2836" max="2837" width="8.85546875" style="13"/>
    <col min="2838" max="2838" width="10.140625" style="13" customWidth="1"/>
    <col min="2839" max="3064" width="8.85546875" style="13"/>
    <col min="3065" max="3065" width="4.28515625" style="13" customWidth="1"/>
    <col min="3066" max="3066" width="49.42578125" style="13" customWidth="1"/>
    <col min="3067" max="3067" width="13.28515625" style="13" customWidth="1"/>
    <col min="3068" max="3069" width="14" style="13" customWidth="1"/>
    <col min="3070" max="3070" width="9.5703125" style="13" customWidth="1"/>
    <col min="3071" max="3071" width="12.28515625" style="13" customWidth="1"/>
    <col min="3072" max="3072" width="12.5703125" style="13" customWidth="1"/>
    <col min="3073" max="3073" width="13.42578125" style="13" customWidth="1"/>
    <col min="3074" max="3082" width="0" style="13" hidden="1" customWidth="1"/>
    <col min="3083" max="3083" width="10.140625" style="13" customWidth="1"/>
    <col min="3084" max="3084" width="9.140625" style="13" customWidth="1"/>
    <col min="3085" max="3086" width="12.5703125" style="13" customWidth="1"/>
    <col min="3087" max="3090" width="0" style="13" hidden="1" customWidth="1"/>
    <col min="3091" max="3091" width="18" style="13" customWidth="1"/>
    <col min="3092" max="3093" width="8.85546875" style="13"/>
    <col min="3094" max="3094" width="10.140625" style="13" customWidth="1"/>
    <col min="3095" max="3320" width="8.85546875" style="13"/>
    <col min="3321" max="3321" width="4.28515625" style="13" customWidth="1"/>
    <col min="3322" max="3322" width="49.42578125" style="13" customWidth="1"/>
    <col min="3323" max="3323" width="13.28515625" style="13" customWidth="1"/>
    <col min="3324" max="3325" width="14" style="13" customWidth="1"/>
    <col min="3326" max="3326" width="9.5703125" style="13" customWidth="1"/>
    <col min="3327" max="3327" width="12.28515625" style="13" customWidth="1"/>
    <col min="3328" max="3328" width="12.5703125" style="13" customWidth="1"/>
    <col min="3329" max="3329" width="13.42578125" style="13" customWidth="1"/>
    <col min="3330" max="3338" width="0" style="13" hidden="1" customWidth="1"/>
    <col min="3339" max="3339" width="10.140625" style="13" customWidth="1"/>
    <col min="3340" max="3340" width="9.140625" style="13" customWidth="1"/>
    <col min="3341" max="3342" width="12.5703125" style="13" customWidth="1"/>
    <col min="3343" max="3346" width="0" style="13" hidden="1" customWidth="1"/>
    <col min="3347" max="3347" width="18" style="13" customWidth="1"/>
    <col min="3348" max="3349" width="8.85546875" style="13"/>
    <col min="3350" max="3350" width="10.140625" style="13" customWidth="1"/>
    <col min="3351" max="3576" width="8.85546875" style="13"/>
    <col min="3577" max="3577" width="4.28515625" style="13" customWidth="1"/>
    <col min="3578" max="3578" width="49.42578125" style="13" customWidth="1"/>
    <col min="3579" max="3579" width="13.28515625" style="13" customWidth="1"/>
    <col min="3580" max="3581" width="14" style="13" customWidth="1"/>
    <col min="3582" max="3582" width="9.5703125" style="13" customWidth="1"/>
    <col min="3583" max="3583" width="12.28515625" style="13" customWidth="1"/>
    <col min="3584" max="3584" width="12.5703125" style="13" customWidth="1"/>
    <col min="3585" max="3585" width="13.42578125" style="13" customWidth="1"/>
    <col min="3586" max="3594" width="0" style="13" hidden="1" customWidth="1"/>
    <col min="3595" max="3595" width="10.140625" style="13" customWidth="1"/>
    <col min="3596" max="3596" width="9.140625" style="13" customWidth="1"/>
    <col min="3597" max="3598" width="12.5703125" style="13" customWidth="1"/>
    <col min="3599" max="3602" width="0" style="13" hidden="1" customWidth="1"/>
    <col min="3603" max="3603" width="18" style="13" customWidth="1"/>
    <col min="3604" max="3605" width="8.85546875" style="13"/>
    <col min="3606" max="3606" width="10.140625" style="13" customWidth="1"/>
    <col min="3607" max="3832" width="8.85546875" style="13"/>
    <col min="3833" max="3833" width="4.28515625" style="13" customWidth="1"/>
    <col min="3834" max="3834" width="49.42578125" style="13" customWidth="1"/>
    <col min="3835" max="3835" width="13.28515625" style="13" customWidth="1"/>
    <col min="3836" max="3837" width="14" style="13" customWidth="1"/>
    <col min="3838" max="3838" width="9.5703125" style="13" customWidth="1"/>
    <col min="3839" max="3839" width="12.28515625" style="13" customWidth="1"/>
    <col min="3840" max="3840" width="12.5703125" style="13" customWidth="1"/>
    <col min="3841" max="3841" width="13.42578125" style="13" customWidth="1"/>
    <col min="3842" max="3850" width="0" style="13" hidden="1" customWidth="1"/>
    <col min="3851" max="3851" width="10.140625" style="13" customWidth="1"/>
    <col min="3852" max="3852" width="9.140625" style="13" customWidth="1"/>
    <col min="3853" max="3854" width="12.5703125" style="13" customWidth="1"/>
    <col min="3855" max="3858" width="0" style="13" hidden="1" customWidth="1"/>
    <col min="3859" max="3859" width="18" style="13" customWidth="1"/>
    <col min="3860" max="3861" width="8.85546875" style="13"/>
    <col min="3862" max="3862" width="10.140625" style="13" customWidth="1"/>
    <col min="3863" max="4088" width="8.85546875" style="13"/>
    <col min="4089" max="4089" width="4.28515625" style="13" customWidth="1"/>
    <col min="4090" max="4090" width="49.42578125" style="13" customWidth="1"/>
    <col min="4091" max="4091" width="13.28515625" style="13" customWidth="1"/>
    <col min="4092" max="4093" width="14" style="13" customWidth="1"/>
    <col min="4094" max="4094" width="9.5703125" style="13" customWidth="1"/>
    <col min="4095" max="4095" width="12.28515625" style="13" customWidth="1"/>
    <col min="4096" max="4096" width="12.5703125" style="13" customWidth="1"/>
    <col min="4097" max="4097" width="13.42578125" style="13" customWidth="1"/>
    <col min="4098" max="4106" width="0" style="13" hidden="1" customWidth="1"/>
    <col min="4107" max="4107" width="10.140625" style="13" customWidth="1"/>
    <col min="4108" max="4108" width="9.140625" style="13" customWidth="1"/>
    <col min="4109" max="4110" width="12.5703125" style="13" customWidth="1"/>
    <col min="4111" max="4114" width="0" style="13" hidden="1" customWidth="1"/>
    <col min="4115" max="4115" width="18" style="13" customWidth="1"/>
    <col min="4116" max="4117" width="8.85546875" style="13"/>
    <col min="4118" max="4118" width="10.140625" style="13" customWidth="1"/>
    <col min="4119" max="4344" width="8.85546875" style="13"/>
    <col min="4345" max="4345" width="4.28515625" style="13" customWidth="1"/>
    <col min="4346" max="4346" width="49.42578125" style="13" customWidth="1"/>
    <col min="4347" max="4347" width="13.28515625" style="13" customWidth="1"/>
    <col min="4348" max="4349" width="14" style="13" customWidth="1"/>
    <col min="4350" max="4350" width="9.5703125" style="13" customWidth="1"/>
    <col min="4351" max="4351" width="12.28515625" style="13" customWidth="1"/>
    <col min="4352" max="4352" width="12.5703125" style="13" customWidth="1"/>
    <col min="4353" max="4353" width="13.42578125" style="13" customWidth="1"/>
    <col min="4354" max="4362" width="0" style="13" hidden="1" customWidth="1"/>
    <col min="4363" max="4363" width="10.140625" style="13" customWidth="1"/>
    <col min="4364" max="4364" width="9.140625" style="13" customWidth="1"/>
    <col min="4365" max="4366" width="12.5703125" style="13" customWidth="1"/>
    <col min="4367" max="4370" width="0" style="13" hidden="1" customWidth="1"/>
    <col min="4371" max="4371" width="18" style="13" customWidth="1"/>
    <col min="4372" max="4373" width="8.85546875" style="13"/>
    <col min="4374" max="4374" width="10.140625" style="13" customWidth="1"/>
    <col min="4375" max="4600" width="8.85546875" style="13"/>
    <col min="4601" max="4601" width="4.28515625" style="13" customWidth="1"/>
    <col min="4602" max="4602" width="49.42578125" style="13" customWidth="1"/>
    <col min="4603" max="4603" width="13.28515625" style="13" customWidth="1"/>
    <col min="4604" max="4605" width="14" style="13" customWidth="1"/>
    <col min="4606" max="4606" width="9.5703125" style="13" customWidth="1"/>
    <col min="4607" max="4607" width="12.28515625" style="13" customWidth="1"/>
    <col min="4608" max="4608" width="12.5703125" style="13" customWidth="1"/>
    <col min="4609" max="4609" width="13.42578125" style="13" customWidth="1"/>
    <col min="4610" max="4618" width="0" style="13" hidden="1" customWidth="1"/>
    <col min="4619" max="4619" width="10.140625" style="13" customWidth="1"/>
    <col min="4620" max="4620" width="9.140625" style="13" customWidth="1"/>
    <col min="4621" max="4622" width="12.5703125" style="13" customWidth="1"/>
    <col min="4623" max="4626" width="0" style="13" hidden="1" customWidth="1"/>
    <col min="4627" max="4627" width="18" style="13" customWidth="1"/>
    <col min="4628" max="4629" width="8.85546875" style="13"/>
    <col min="4630" max="4630" width="10.140625" style="13" customWidth="1"/>
    <col min="4631" max="4856" width="8.85546875" style="13"/>
    <col min="4857" max="4857" width="4.28515625" style="13" customWidth="1"/>
    <col min="4858" max="4858" width="49.42578125" style="13" customWidth="1"/>
    <col min="4859" max="4859" width="13.28515625" style="13" customWidth="1"/>
    <col min="4860" max="4861" width="14" style="13" customWidth="1"/>
    <col min="4862" max="4862" width="9.5703125" style="13" customWidth="1"/>
    <col min="4863" max="4863" width="12.28515625" style="13" customWidth="1"/>
    <col min="4864" max="4864" width="12.5703125" style="13" customWidth="1"/>
    <col min="4865" max="4865" width="13.42578125" style="13" customWidth="1"/>
    <col min="4866" max="4874" width="0" style="13" hidden="1" customWidth="1"/>
    <col min="4875" max="4875" width="10.140625" style="13" customWidth="1"/>
    <col min="4876" max="4876" width="9.140625" style="13" customWidth="1"/>
    <col min="4877" max="4878" width="12.5703125" style="13" customWidth="1"/>
    <col min="4879" max="4882" width="0" style="13" hidden="1" customWidth="1"/>
    <col min="4883" max="4883" width="18" style="13" customWidth="1"/>
    <col min="4884" max="4885" width="8.85546875" style="13"/>
    <col min="4886" max="4886" width="10.140625" style="13" customWidth="1"/>
    <col min="4887" max="5112" width="8.85546875" style="13"/>
    <col min="5113" max="5113" width="4.28515625" style="13" customWidth="1"/>
    <col min="5114" max="5114" width="49.42578125" style="13" customWidth="1"/>
    <col min="5115" max="5115" width="13.28515625" style="13" customWidth="1"/>
    <col min="5116" max="5117" width="14" style="13" customWidth="1"/>
    <col min="5118" max="5118" width="9.5703125" style="13" customWidth="1"/>
    <col min="5119" max="5119" width="12.28515625" style="13" customWidth="1"/>
    <col min="5120" max="5120" width="12.5703125" style="13" customWidth="1"/>
    <col min="5121" max="5121" width="13.42578125" style="13" customWidth="1"/>
    <col min="5122" max="5130" width="0" style="13" hidden="1" customWidth="1"/>
    <col min="5131" max="5131" width="10.140625" style="13" customWidth="1"/>
    <col min="5132" max="5132" width="9.140625" style="13" customWidth="1"/>
    <col min="5133" max="5134" width="12.5703125" style="13" customWidth="1"/>
    <col min="5135" max="5138" width="0" style="13" hidden="1" customWidth="1"/>
    <col min="5139" max="5139" width="18" style="13" customWidth="1"/>
    <col min="5140" max="5141" width="8.85546875" style="13"/>
    <col min="5142" max="5142" width="10.140625" style="13" customWidth="1"/>
    <col min="5143" max="5368" width="8.85546875" style="13"/>
    <col min="5369" max="5369" width="4.28515625" style="13" customWidth="1"/>
    <col min="5370" max="5370" width="49.42578125" style="13" customWidth="1"/>
    <col min="5371" max="5371" width="13.28515625" style="13" customWidth="1"/>
    <col min="5372" max="5373" width="14" style="13" customWidth="1"/>
    <col min="5374" max="5374" width="9.5703125" style="13" customWidth="1"/>
    <col min="5375" max="5375" width="12.28515625" style="13" customWidth="1"/>
    <col min="5376" max="5376" width="12.5703125" style="13" customWidth="1"/>
    <col min="5377" max="5377" width="13.42578125" style="13" customWidth="1"/>
    <col min="5378" max="5386" width="0" style="13" hidden="1" customWidth="1"/>
    <col min="5387" max="5387" width="10.140625" style="13" customWidth="1"/>
    <col min="5388" max="5388" width="9.140625" style="13" customWidth="1"/>
    <col min="5389" max="5390" width="12.5703125" style="13" customWidth="1"/>
    <col min="5391" max="5394" width="0" style="13" hidden="1" customWidth="1"/>
    <col min="5395" max="5395" width="18" style="13" customWidth="1"/>
    <col min="5396" max="5397" width="8.85546875" style="13"/>
    <col min="5398" max="5398" width="10.140625" style="13" customWidth="1"/>
    <col min="5399" max="5624" width="8.85546875" style="13"/>
    <col min="5625" max="5625" width="4.28515625" style="13" customWidth="1"/>
    <col min="5626" max="5626" width="49.42578125" style="13" customWidth="1"/>
    <col min="5627" max="5627" width="13.28515625" style="13" customWidth="1"/>
    <col min="5628" max="5629" width="14" style="13" customWidth="1"/>
    <col min="5630" max="5630" width="9.5703125" style="13" customWidth="1"/>
    <col min="5631" max="5631" width="12.28515625" style="13" customWidth="1"/>
    <col min="5632" max="5632" width="12.5703125" style="13" customWidth="1"/>
    <col min="5633" max="5633" width="13.42578125" style="13" customWidth="1"/>
    <col min="5634" max="5642" width="0" style="13" hidden="1" customWidth="1"/>
    <col min="5643" max="5643" width="10.140625" style="13" customWidth="1"/>
    <col min="5644" max="5644" width="9.140625" style="13" customWidth="1"/>
    <col min="5645" max="5646" width="12.5703125" style="13" customWidth="1"/>
    <col min="5647" max="5650" width="0" style="13" hidden="1" customWidth="1"/>
    <col min="5651" max="5651" width="18" style="13" customWidth="1"/>
    <col min="5652" max="5653" width="8.85546875" style="13"/>
    <col min="5654" max="5654" width="10.140625" style="13" customWidth="1"/>
    <col min="5655" max="5880" width="8.85546875" style="13"/>
    <col min="5881" max="5881" width="4.28515625" style="13" customWidth="1"/>
    <col min="5882" max="5882" width="49.42578125" style="13" customWidth="1"/>
    <col min="5883" max="5883" width="13.28515625" style="13" customWidth="1"/>
    <col min="5884" max="5885" width="14" style="13" customWidth="1"/>
    <col min="5886" max="5886" width="9.5703125" style="13" customWidth="1"/>
    <col min="5887" max="5887" width="12.28515625" style="13" customWidth="1"/>
    <col min="5888" max="5888" width="12.5703125" style="13" customWidth="1"/>
    <col min="5889" max="5889" width="13.42578125" style="13" customWidth="1"/>
    <col min="5890" max="5898" width="0" style="13" hidden="1" customWidth="1"/>
    <col min="5899" max="5899" width="10.140625" style="13" customWidth="1"/>
    <col min="5900" max="5900" width="9.140625" style="13" customWidth="1"/>
    <col min="5901" max="5902" width="12.5703125" style="13" customWidth="1"/>
    <col min="5903" max="5906" width="0" style="13" hidden="1" customWidth="1"/>
    <col min="5907" max="5907" width="18" style="13" customWidth="1"/>
    <col min="5908" max="5909" width="8.85546875" style="13"/>
    <col min="5910" max="5910" width="10.140625" style="13" customWidth="1"/>
    <col min="5911" max="6136" width="8.85546875" style="13"/>
    <col min="6137" max="6137" width="4.28515625" style="13" customWidth="1"/>
    <col min="6138" max="6138" width="49.42578125" style="13" customWidth="1"/>
    <col min="6139" max="6139" width="13.28515625" style="13" customWidth="1"/>
    <col min="6140" max="6141" width="14" style="13" customWidth="1"/>
    <col min="6142" max="6142" width="9.5703125" style="13" customWidth="1"/>
    <col min="6143" max="6143" width="12.28515625" style="13" customWidth="1"/>
    <col min="6144" max="6144" width="12.5703125" style="13" customWidth="1"/>
    <col min="6145" max="6145" width="13.42578125" style="13" customWidth="1"/>
    <col min="6146" max="6154" width="0" style="13" hidden="1" customWidth="1"/>
    <col min="6155" max="6155" width="10.140625" style="13" customWidth="1"/>
    <col min="6156" max="6156" width="9.140625" style="13" customWidth="1"/>
    <col min="6157" max="6158" width="12.5703125" style="13" customWidth="1"/>
    <col min="6159" max="6162" width="0" style="13" hidden="1" customWidth="1"/>
    <col min="6163" max="6163" width="18" style="13" customWidth="1"/>
    <col min="6164" max="6165" width="8.85546875" style="13"/>
    <col min="6166" max="6166" width="10.140625" style="13" customWidth="1"/>
    <col min="6167" max="6392" width="8.85546875" style="13"/>
    <col min="6393" max="6393" width="4.28515625" style="13" customWidth="1"/>
    <col min="6394" max="6394" width="49.42578125" style="13" customWidth="1"/>
    <col min="6395" max="6395" width="13.28515625" style="13" customWidth="1"/>
    <col min="6396" max="6397" width="14" style="13" customWidth="1"/>
    <col min="6398" max="6398" width="9.5703125" style="13" customWidth="1"/>
    <col min="6399" max="6399" width="12.28515625" style="13" customWidth="1"/>
    <col min="6400" max="6400" width="12.5703125" style="13" customWidth="1"/>
    <col min="6401" max="6401" width="13.42578125" style="13" customWidth="1"/>
    <col min="6402" max="6410" width="0" style="13" hidden="1" customWidth="1"/>
    <col min="6411" max="6411" width="10.140625" style="13" customWidth="1"/>
    <col min="6412" max="6412" width="9.140625" style="13" customWidth="1"/>
    <col min="6413" max="6414" width="12.5703125" style="13" customWidth="1"/>
    <col min="6415" max="6418" width="0" style="13" hidden="1" customWidth="1"/>
    <col min="6419" max="6419" width="18" style="13" customWidth="1"/>
    <col min="6420" max="6421" width="8.85546875" style="13"/>
    <col min="6422" max="6422" width="10.140625" style="13" customWidth="1"/>
    <col min="6423" max="6648" width="8.85546875" style="13"/>
    <col min="6649" max="6649" width="4.28515625" style="13" customWidth="1"/>
    <col min="6650" max="6650" width="49.42578125" style="13" customWidth="1"/>
    <col min="6651" max="6651" width="13.28515625" style="13" customWidth="1"/>
    <col min="6652" max="6653" width="14" style="13" customWidth="1"/>
    <col min="6654" max="6654" width="9.5703125" style="13" customWidth="1"/>
    <col min="6655" max="6655" width="12.28515625" style="13" customWidth="1"/>
    <col min="6656" max="6656" width="12.5703125" style="13" customWidth="1"/>
    <col min="6657" max="6657" width="13.42578125" style="13" customWidth="1"/>
    <col min="6658" max="6666" width="0" style="13" hidden="1" customWidth="1"/>
    <col min="6667" max="6667" width="10.140625" style="13" customWidth="1"/>
    <col min="6668" max="6668" width="9.140625" style="13" customWidth="1"/>
    <col min="6669" max="6670" width="12.5703125" style="13" customWidth="1"/>
    <col min="6671" max="6674" width="0" style="13" hidden="1" customWidth="1"/>
    <col min="6675" max="6675" width="18" style="13" customWidth="1"/>
    <col min="6676" max="6677" width="8.85546875" style="13"/>
    <col min="6678" max="6678" width="10.140625" style="13" customWidth="1"/>
    <col min="6679" max="6904" width="8.85546875" style="13"/>
    <col min="6905" max="6905" width="4.28515625" style="13" customWidth="1"/>
    <col min="6906" max="6906" width="49.42578125" style="13" customWidth="1"/>
    <col min="6907" max="6907" width="13.28515625" style="13" customWidth="1"/>
    <col min="6908" max="6909" width="14" style="13" customWidth="1"/>
    <col min="6910" max="6910" width="9.5703125" style="13" customWidth="1"/>
    <col min="6911" max="6911" width="12.28515625" style="13" customWidth="1"/>
    <col min="6912" max="6912" width="12.5703125" style="13" customWidth="1"/>
    <col min="6913" max="6913" width="13.42578125" style="13" customWidth="1"/>
    <col min="6914" max="6922" width="0" style="13" hidden="1" customWidth="1"/>
    <col min="6923" max="6923" width="10.140625" style="13" customWidth="1"/>
    <col min="6924" max="6924" width="9.140625" style="13" customWidth="1"/>
    <col min="6925" max="6926" width="12.5703125" style="13" customWidth="1"/>
    <col min="6927" max="6930" width="0" style="13" hidden="1" customWidth="1"/>
    <col min="6931" max="6931" width="18" style="13" customWidth="1"/>
    <col min="6932" max="6933" width="8.85546875" style="13"/>
    <col min="6934" max="6934" width="10.140625" style="13" customWidth="1"/>
    <col min="6935" max="7160" width="8.85546875" style="13"/>
    <col min="7161" max="7161" width="4.28515625" style="13" customWidth="1"/>
    <col min="7162" max="7162" width="49.42578125" style="13" customWidth="1"/>
    <col min="7163" max="7163" width="13.28515625" style="13" customWidth="1"/>
    <col min="7164" max="7165" width="14" style="13" customWidth="1"/>
    <col min="7166" max="7166" width="9.5703125" style="13" customWidth="1"/>
    <col min="7167" max="7167" width="12.28515625" style="13" customWidth="1"/>
    <col min="7168" max="7168" width="12.5703125" style="13" customWidth="1"/>
    <col min="7169" max="7169" width="13.42578125" style="13" customWidth="1"/>
    <col min="7170" max="7178" width="0" style="13" hidden="1" customWidth="1"/>
    <col min="7179" max="7179" width="10.140625" style="13" customWidth="1"/>
    <col min="7180" max="7180" width="9.140625" style="13" customWidth="1"/>
    <col min="7181" max="7182" width="12.5703125" style="13" customWidth="1"/>
    <col min="7183" max="7186" width="0" style="13" hidden="1" customWidth="1"/>
    <col min="7187" max="7187" width="18" style="13" customWidth="1"/>
    <col min="7188" max="7189" width="8.85546875" style="13"/>
    <col min="7190" max="7190" width="10.140625" style="13" customWidth="1"/>
    <col min="7191" max="7416" width="8.85546875" style="13"/>
    <col min="7417" max="7417" width="4.28515625" style="13" customWidth="1"/>
    <col min="7418" max="7418" width="49.42578125" style="13" customWidth="1"/>
    <col min="7419" max="7419" width="13.28515625" style="13" customWidth="1"/>
    <col min="7420" max="7421" width="14" style="13" customWidth="1"/>
    <col min="7422" max="7422" width="9.5703125" style="13" customWidth="1"/>
    <col min="7423" max="7423" width="12.28515625" style="13" customWidth="1"/>
    <col min="7424" max="7424" width="12.5703125" style="13" customWidth="1"/>
    <col min="7425" max="7425" width="13.42578125" style="13" customWidth="1"/>
    <col min="7426" max="7434" width="0" style="13" hidden="1" customWidth="1"/>
    <col min="7435" max="7435" width="10.140625" style="13" customWidth="1"/>
    <col min="7436" max="7436" width="9.140625" style="13" customWidth="1"/>
    <col min="7437" max="7438" width="12.5703125" style="13" customWidth="1"/>
    <col min="7439" max="7442" width="0" style="13" hidden="1" customWidth="1"/>
    <col min="7443" max="7443" width="18" style="13" customWidth="1"/>
    <col min="7444" max="7445" width="8.85546875" style="13"/>
    <col min="7446" max="7446" width="10.140625" style="13" customWidth="1"/>
    <col min="7447" max="7672" width="8.85546875" style="13"/>
    <col min="7673" max="7673" width="4.28515625" style="13" customWidth="1"/>
    <col min="7674" max="7674" width="49.42578125" style="13" customWidth="1"/>
    <col min="7675" max="7675" width="13.28515625" style="13" customWidth="1"/>
    <col min="7676" max="7677" width="14" style="13" customWidth="1"/>
    <col min="7678" max="7678" width="9.5703125" style="13" customWidth="1"/>
    <col min="7679" max="7679" width="12.28515625" style="13" customWidth="1"/>
    <col min="7680" max="7680" width="12.5703125" style="13" customWidth="1"/>
    <col min="7681" max="7681" width="13.42578125" style="13" customWidth="1"/>
    <col min="7682" max="7690" width="0" style="13" hidden="1" customWidth="1"/>
    <col min="7691" max="7691" width="10.140625" style="13" customWidth="1"/>
    <col min="7692" max="7692" width="9.140625" style="13" customWidth="1"/>
    <col min="7693" max="7694" width="12.5703125" style="13" customWidth="1"/>
    <col min="7695" max="7698" width="0" style="13" hidden="1" customWidth="1"/>
    <col min="7699" max="7699" width="18" style="13" customWidth="1"/>
    <col min="7700" max="7701" width="8.85546875" style="13"/>
    <col min="7702" max="7702" width="10.140625" style="13" customWidth="1"/>
    <col min="7703" max="7928" width="8.85546875" style="13"/>
    <col min="7929" max="7929" width="4.28515625" style="13" customWidth="1"/>
    <col min="7930" max="7930" width="49.42578125" style="13" customWidth="1"/>
    <col min="7931" max="7931" width="13.28515625" style="13" customWidth="1"/>
    <col min="7932" max="7933" width="14" style="13" customWidth="1"/>
    <col min="7934" max="7934" width="9.5703125" style="13" customWidth="1"/>
    <col min="7935" max="7935" width="12.28515625" style="13" customWidth="1"/>
    <col min="7936" max="7936" width="12.5703125" style="13" customWidth="1"/>
    <col min="7937" max="7937" width="13.42578125" style="13" customWidth="1"/>
    <col min="7938" max="7946" width="0" style="13" hidden="1" customWidth="1"/>
    <col min="7947" max="7947" width="10.140625" style="13" customWidth="1"/>
    <col min="7948" max="7948" width="9.140625" style="13" customWidth="1"/>
    <col min="7949" max="7950" width="12.5703125" style="13" customWidth="1"/>
    <col min="7951" max="7954" width="0" style="13" hidden="1" customWidth="1"/>
    <col min="7955" max="7955" width="18" style="13" customWidth="1"/>
    <col min="7956" max="7957" width="8.85546875" style="13"/>
    <col min="7958" max="7958" width="10.140625" style="13" customWidth="1"/>
    <col min="7959" max="8184" width="8.85546875" style="13"/>
    <col min="8185" max="8185" width="4.28515625" style="13" customWidth="1"/>
    <col min="8186" max="8186" width="49.42578125" style="13" customWidth="1"/>
    <col min="8187" max="8187" width="13.28515625" style="13" customWidth="1"/>
    <col min="8188" max="8189" width="14" style="13" customWidth="1"/>
    <col min="8190" max="8190" width="9.5703125" style="13" customWidth="1"/>
    <col min="8191" max="8191" width="12.28515625" style="13" customWidth="1"/>
    <col min="8192" max="8192" width="12.5703125" style="13" customWidth="1"/>
    <col min="8193" max="8193" width="13.42578125" style="13" customWidth="1"/>
    <col min="8194" max="8202" width="0" style="13" hidden="1" customWidth="1"/>
    <col min="8203" max="8203" width="10.140625" style="13" customWidth="1"/>
    <col min="8204" max="8204" width="9.140625" style="13" customWidth="1"/>
    <col min="8205" max="8206" width="12.5703125" style="13" customWidth="1"/>
    <col min="8207" max="8210" width="0" style="13" hidden="1" customWidth="1"/>
    <col min="8211" max="8211" width="18" style="13" customWidth="1"/>
    <col min="8212" max="8213" width="8.85546875" style="13"/>
    <col min="8214" max="8214" width="10.140625" style="13" customWidth="1"/>
    <col min="8215" max="8440" width="8.85546875" style="13"/>
    <col min="8441" max="8441" width="4.28515625" style="13" customWidth="1"/>
    <col min="8442" max="8442" width="49.42578125" style="13" customWidth="1"/>
    <col min="8443" max="8443" width="13.28515625" style="13" customWidth="1"/>
    <col min="8444" max="8445" width="14" style="13" customWidth="1"/>
    <col min="8446" max="8446" width="9.5703125" style="13" customWidth="1"/>
    <col min="8447" max="8447" width="12.28515625" style="13" customWidth="1"/>
    <col min="8448" max="8448" width="12.5703125" style="13" customWidth="1"/>
    <col min="8449" max="8449" width="13.42578125" style="13" customWidth="1"/>
    <col min="8450" max="8458" width="0" style="13" hidden="1" customWidth="1"/>
    <col min="8459" max="8459" width="10.140625" style="13" customWidth="1"/>
    <col min="8460" max="8460" width="9.140625" style="13" customWidth="1"/>
    <col min="8461" max="8462" width="12.5703125" style="13" customWidth="1"/>
    <col min="8463" max="8466" width="0" style="13" hidden="1" customWidth="1"/>
    <col min="8467" max="8467" width="18" style="13" customWidth="1"/>
    <col min="8468" max="8469" width="8.85546875" style="13"/>
    <col min="8470" max="8470" width="10.140625" style="13" customWidth="1"/>
    <col min="8471" max="8696" width="8.85546875" style="13"/>
    <col min="8697" max="8697" width="4.28515625" style="13" customWidth="1"/>
    <col min="8698" max="8698" width="49.42578125" style="13" customWidth="1"/>
    <col min="8699" max="8699" width="13.28515625" style="13" customWidth="1"/>
    <col min="8700" max="8701" width="14" style="13" customWidth="1"/>
    <col min="8702" max="8702" width="9.5703125" style="13" customWidth="1"/>
    <col min="8703" max="8703" width="12.28515625" style="13" customWidth="1"/>
    <col min="8704" max="8704" width="12.5703125" style="13" customWidth="1"/>
    <col min="8705" max="8705" width="13.42578125" style="13" customWidth="1"/>
    <col min="8706" max="8714" width="0" style="13" hidden="1" customWidth="1"/>
    <col min="8715" max="8715" width="10.140625" style="13" customWidth="1"/>
    <col min="8716" max="8716" width="9.140625" style="13" customWidth="1"/>
    <col min="8717" max="8718" width="12.5703125" style="13" customWidth="1"/>
    <col min="8719" max="8722" width="0" style="13" hidden="1" customWidth="1"/>
    <col min="8723" max="8723" width="18" style="13" customWidth="1"/>
    <col min="8724" max="8725" width="8.85546875" style="13"/>
    <col min="8726" max="8726" width="10.140625" style="13" customWidth="1"/>
    <col min="8727" max="8952" width="8.85546875" style="13"/>
    <col min="8953" max="8953" width="4.28515625" style="13" customWidth="1"/>
    <col min="8954" max="8954" width="49.42578125" style="13" customWidth="1"/>
    <col min="8955" max="8955" width="13.28515625" style="13" customWidth="1"/>
    <col min="8956" max="8957" width="14" style="13" customWidth="1"/>
    <col min="8958" max="8958" width="9.5703125" style="13" customWidth="1"/>
    <col min="8959" max="8959" width="12.28515625" style="13" customWidth="1"/>
    <col min="8960" max="8960" width="12.5703125" style="13" customWidth="1"/>
    <col min="8961" max="8961" width="13.42578125" style="13" customWidth="1"/>
    <col min="8962" max="8970" width="0" style="13" hidden="1" customWidth="1"/>
    <col min="8971" max="8971" width="10.140625" style="13" customWidth="1"/>
    <col min="8972" max="8972" width="9.140625" style="13" customWidth="1"/>
    <col min="8973" max="8974" width="12.5703125" style="13" customWidth="1"/>
    <col min="8975" max="8978" width="0" style="13" hidden="1" customWidth="1"/>
    <col min="8979" max="8979" width="18" style="13" customWidth="1"/>
    <col min="8980" max="8981" width="8.85546875" style="13"/>
    <col min="8982" max="8982" width="10.140625" style="13" customWidth="1"/>
    <col min="8983" max="9208" width="8.85546875" style="13"/>
    <col min="9209" max="9209" width="4.28515625" style="13" customWidth="1"/>
    <col min="9210" max="9210" width="49.42578125" style="13" customWidth="1"/>
    <col min="9211" max="9211" width="13.28515625" style="13" customWidth="1"/>
    <col min="9212" max="9213" width="14" style="13" customWidth="1"/>
    <col min="9214" max="9214" width="9.5703125" style="13" customWidth="1"/>
    <col min="9215" max="9215" width="12.28515625" style="13" customWidth="1"/>
    <col min="9216" max="9216" width="12.5703125" style="13" customWidth="1"/>
    <col min="9217" max="9217" width="13.42578125" style="13" customWidth="1"/>
    <col min="9218" max="9226" width="0" style="13" hidden="1" customWidth="1"/>
    <col min="9227" max="9227" width="10.140625" style="13" customWidth="1"/>
    <col min="9228" max="9228" width="9.140625" style="13" customWidth="1"/>
    <col min="9229" max="9230" width="12.5703125" style="13" customWidth="1"/>
    <col min="9231" max="9234" width="0" style="13" hidden="1" customWidth="1"/>
    <col min="9235" max="9235" width="18" style="13" customWidth="1"/>
    <col min="9236" max="9237" width="8.85546875" style="13"/>
    <col min="9238" max="9238" width="10.140625" style="13" customWidth="1"/>
    <col min="9239" max="9464" width="8.85546875" style="13"/>
    <col min="9465" max="9465" width="4.28515625" style="13" customWidth="1"/>
    <col min="9466" max="9466" width="49.42578125" style="13" customWidth="1"/>
    <col min="9467" max="9467" width="13.28515625" style="13" customWidth="1"/>
    <col min="9468" max="9469" width="14" style="13" customWidth="1"/>
    <col min="9470" max="9470" width="9.5703125" style="13" customWidth="1"/>
    <col min="9471" max="9471" width="12.28515625" style="13" customWidth="1"/>
    <col min="9472" max="9472" width="12.5703125" style="13" customWidth="1"/>
    <col min="9473" max="9473" width="13.42578125" style="13" customWidth="1"/>
    <col min="9474" max="9482" width="0" style="13" hidden="1" customWidth="1"/>
    <col min="9483" max="9483" width="10.140625" style="13" customWidth="1"/>
    <col min="9484" max="9484" width="9.140625" style="13" customWidth="1"/>
    <col min="9485" max="9486" width="12.5703125" style="13" customWidth="1"/>
    <col min="9487" max="9490" width="0" style="13" hidden="1" customWidth="1"/>
    <col min="9491" max="9491" width="18" style="13" customWidth="1"/>
    <col min="9492" max="9493" width="8.85546875" style="13"/>
    <col min="9494" max="9494" width="10.140625" style="13" customWidth="1"/>
    <col min="9495" max="9720" width="8.85546875" style="13"/>
    <col min="9721" max="9721" width="4.28515625" style="13" customWidth="1"/>
    <col min="9722" max="9722" width="49.42578125" style="13" customWidth="1"/>
    <col min="9723" max="9723" width="13.28515625" style="13" customWidth="1"/>
    <col min="9724" max="9725" width="14" style="13" customWidth="1"/>
    <col min="9726" max="9726" width="9.5703125" style="13" customWidth="1"/>
    <col min="9727" max="9727" width="12.28515625" style="13" customWidth="1"/>
    <col min="9728" max="9728" width="12.5703125" style="13" customWidth="1"/>
    <col min="9729" max="9729" width="13.42578125" style="13" customWidth="1"/>
    <col min="9730" max="9738" width="0" style="13" hidden="1" customWidth="1"/>
    <col min="9739" max="9739" width="10.140625" style="13" customWidth="1"/>
    <col min="9740" max="9740" width="9.140625" style="13" customWidth="1"/>
    <col min="9741" max="9742" width="12.5703125" style="13" customWidth="1"/>
    <col min="9743" max="9746" width="0" style="13" hidden="1" customWidth="1"/>
    <col min="9747" max="9747" width="18" style="13" customWidth="1"/>
    <col min="9748" max="9749" width="8.85546875" style="13"/>
    <col min="9750" max="9750" width="10.140625" style="13" customWidth="1"/>
    <col min="9751" max="9976" width="8.85546875" style="13"/>
    <col min="9977" max="9977" width="4.28515625" style="13" customWidth="1"/>
    <col min="9978" max="9978" width="49.42578125" style="13" customWidth="1"/>
    <col min="9979" max="9979" width="13.28515625" style="13" customWidth="1"/>
    <col min="9980" max="9981" width="14" style="13" customWidth="1"/>
    <col min="9982" max="9982" width="9.5703125" style="13" customWidth="1"/>
    <col min="9983" max="9983" width="12.28515625" style="13" customWidth="1"/>
    <col min="9984" max="9984" width="12.5703125" style="13" customWidth="1"/>
    <col min="9985" max="9985" width="13.42578125" style="13" customWidth="1"/>
    <col min="9986" max="9994" width="0" style="13" hidden="1" customWidth="1"/>
    <col min="9995" max="9995" width="10.140625" style="13" customWidth="1"/>
    <col min="9996" max="9996" width="9.140625" style="13" customWidth="1"/>
    <col min="9997" max="9998" width="12.5703125" style="13" customWidth="1"/>
    <col min="9999" max="10002" width="0" style="13" hidden="1" customWidth="1"/>
    <col min="10003" max="10003" width="18" style="13" customWidth="1"/>
    <col min="10004" max="10005" width="8.85546875" style="13"/>
    <col min="10006" max="10006" width="10.140625" style="13" customWidth="1"/>
    <col min="10007" max="10232" width="8.85546875" style="13"/>
    <col min="10233" max="10233" width="4.28515625" style="13" customWidth="1"/>
    <col min="10234" max="10234" width="49.42578125" style="13" customWidth="1"/>
    <col min="10235" max="10235" width="13.28515625" style="13" customWidth="1"/>
    <col min="10236" max="10237" width="14" style="13" customWidth="1"/>
    <col min="10238" max="10238" width="9.5703125" style="13" customWidth="1"/>
    <col min="10239" max="10239" width="12.28515625" style="13" customWidth="1"/>
    <col min="10240" max="10240" width="12.5703125" style="13" customWidth="1"/>
    <col min="10241" max="10241" width="13.42578125" style="13" customWidth="1"/>
    <col min="10242" max="10250" width="0" style="13" hidden="1" customWidth="1"/>
    <col min="10251" max="10251" width="10.140625" style="13" customWidth="1"/>
    <col min="10252" max="10252" width="9.140625" style="13" customWidth="1"/>
    <col min="10253" max="10254" width="12.5703125" style="13" customWidth="1"/>
    <col min="10255" max="10258" width="0" style="13" hidden="1" customWidth="1"/>
    <col min="10259" max="10259" width="18" style="13" customWidth="1"/>
    <col min="10260" max="10261" width="8.85546875" style="13"/>
    <col min="10262" max="10262" width="10.140625" style="13" customWidth="1"/>
    <col min="10263" max="10488" width="8.85546875" style="13"/>
    <col min="10489" max="10489" width="4.28515625" style="13" customWidth="1"/>
    <col min="10490" max="10490" width="49.42578125" style="13" customWidth="1"/>
    <col min="10491" max="10491" width="13.28515625" style="13" customWidth="1"/>
    <col min="10492" max="10493" width="14" style="13" customWidth="1"/>
    <col min="10494" max="10494" width="9.5703125" style="13" customWidth="1"/>
    <col min="10495" max="10495" width="12.28515625" style="13" customWidth="1"/>
    <col min="10496" max="10496" width="12.5703125" style="13" customWidth="1"/>
    <col min="10497" max="10497" width="13.42578125" style="13" customWidth="1"/>
    <col min="10498" max="10506" width="0" style="13" hidden="1" customWidth="1"/>
    <col min="10507" max="10507" width="10.140625" style="13" customWidth="1"/>
    <col min="10508" max="10508" width="9.140625" style="13" customWidth="1"/>
    <col min="10509" max="10510" width="12.5703125" style="13" customWidth="1"/>
    <col min="10511" max="10514" width="0" style="13" hidden="1" customWidth="1"/>
    <col min="10515" max="10515" width="18" style="13" customWidth="1"/>
    <col min="10516" max="10517" width="8.85546875" style="13"/>
    <col min="10518" max="10518" width="10.140625" style="13" customWidth="1"/>
    <col min="10519" max="10744" width="8.85546875" style="13"/>
    <col min="10745" max="10745" width="4.28515625" style="13" customWidth="1"/>
    <col min="10746" max="10746" width="49.42578125" style="13" customWidth="1"/>
    <col min="10747" max="10747" width="13.28515625" style="13" customWidth="1"/>
    <col min="10748" max="10749" width="14" style="13" customWidth="1"/>
    <col min="10750" max="10750" width="9.5703125" style="13" customWidth="1"/>
    <col min="10751" max="10751" width="12.28515625" style="13" customWidth="1"/>
    <col min="10752" max="10752" width="12.5703125" style="13" customWidth="1"/>
    <col min="10753" max="10753" width="13.42578125" style="13" customWidth="1"/>
    <col min="10754" max="10762" width="0" style="13" hidden="1" customWidth="1"/>
    <col min="10763" max="10763" width="10.140625" style="13" customWidth="1"/>
    <col min="10764" max="10764" width="9.140625" style="13" customWidth="1"/>
    <col min="10765" max="10766" width="12.5703125" style="13" customWidth="1"/>
    <col min="10767" max="10770" width="0" style="13" hidden="1" customWidth="1"/>
    <col min="10771" max="10771" width="18" style="13" customWidth="1"/>
    <col min="10772" max="10773" width="8.85546875" style="13"/>
    <col min="10774" max="10774" width="10.140625" style="13" customWidth="1"/>
    <col min="10775" max="11000" width="8.85546875" style="13"/>
    <col min="11001" max="11001" width="4.28515625" style="13" customWidth="1"/>
    <col min="11002" max="11002" width="49.42578125" style="13" customWidth="1"/>
    <col min="11003" max="11003" width="13.28515625" style="13" customWidth="1"/>
    <col min="11004" max="11005" width="14" style="13" customWidth="1"/>
    <col min="11006" max="11006" width="9.5703125" style="13" customWidth="1"/>
    <col min="11007" max="11007" width="12.28515625" style="13" customWidth="1"/>
    <col min="11008" max="11008" width="12.5703125" style="13" customWidth="1"/>
    <col min="11009" max="11009" width="13.42578125" style="13" customWidth="1"/>
    <col min="11010" max="11018" width="0" style="13" hidden="1" customWidth="1"/>
    <col min="11019" max="11019" width="10.140625" style="13" customWidth="1"/>
    <col min="11020" max="11020" width="9.140625" style="13" customWidth="1"/>
    <col min="11021" max="11022" width="12.5703125" style="13" customWidth="1"/>
    <col min="11023" max="11026" width="0" style="13" hidden="1" customWidth="1"/>
    <col min="11027" max="11027" width="18" style="13" customWidth="1"/>
    <col min="11028" max="11029" width="8.85546875" style="13"/>
    <col min="11030" max="11030" width="10.140625" style="13" customWidth="1"/>
    <col min="11031" max="11256" width="8.85546875" style="13"/>
    <col min="11257" max="11257" width="4.28515625" style="13" customWidth="1"/>
    <col min="11258" max="11258" width="49.42578125" style="13" customWidth="1"/>
    <col min="11259" max="11259" width="13.28515625" style="13" customWidth="1"/>
    <col min="11260" max="11261" width="14" style="13" customWidth="1"/>
    <col min="11262" max="11262" width="9.5703125" style="13" customWidth="1"/>
    <col min="11263" max="11263" width="12.28515625" style="13" customWidth="1"/>
    <col min="11264" max="11264" width="12.5703125" style="13" customWidth="1"/>
    <col min="11265" max="11265" width="13.42578125" style="13" customWidth="1"/>
    <col min="11266" max="11274" width="0" style="13" hidden="1" customWidth="1"/>
    <col min="11275" max="11275" width="10.140625" style="13" customWidth="1"/>
    <col min="11276" max="11276" width="9.140625" style="13" customWidth="1"/>
    <col min="11277" max="11278" width="12.5703125" style="13" customWidth="1"/>
    <col min="11279" max="11282" width="0" style="13" hidden="1" customWidth="1"/>
    <col min="11283" max="11283" width="18" style="13" customWidth="1"/>
    <col min="11284" max="11285" width="8.85546875" style="13"/>
    <col min="11286" max="11286" width="10.140625" style="13" customWidth="1"/>
    <col min="11287" max="11512" width="8.85546875" style="13"/>
    <col min="11513" max="11513" width="4.28515625" style="13" customWidth="1"/>
    <col min="11514" max="11514" width="49.42578125" style="13" customWidth="1"/>
    <col min="11515" max="11515" width="13.28515625" style="13" customWidth="1"/>
    <col min="11516" max="11517" width="14" style="13" customWidth="1"/>
    <col min="11518" max="11518" width="9.5703125" style="13" customWidth="1"/>
    <col min="11519" max="11519" width="12.28515625" style="13" customWidth="1"/>
    <col min="11520" max="11520" width="12.5703125" style="13" customWidth="1"/>
    <col min="11521" max="11521" width="13.42578125" style="13" customWidth="1"/>
    <col min="11522" max="11530" width="0" style="13" hidden="1" customWidth="1"/>
    <col min="11531" max="11531" width="10.140625" style="13" customWidth="1"/>
    <col min="11532" max="11532" width="9.140625" style="13" customWidth="1"/>
    <col min="11533" max="11534" width="12.5703125" style="13" customWidth="1"/>
    <col min="11535" max="11538" width="0" style="13" hidden="1" customWidth="1"/>
    <col min="11539" max="11539" width="18" style="13" customWidth="1"/>
    <col min="11540" max="11541" width="8.85546875" style="13"/>
    <col min="11542" max="11542" width="10.140625" style="13" customWidth="1"/>
    <col min="11543" max="11768" width="8.85546875" style="13"/>
    <col min="11769" max="11769" width="4.28515625" style="13" customWidth="1"/>
    <col min="11770" max="11770" width="49.42578125" style="13" customWidth="1"/>
    <col min="11771" max="11771" width="13.28515625" style="13" customWidth="1"/>
    <col min="11772" max="11773" width="14" style="13" customWidth="1"/>
    <col min="11774" max="11774" width="9.5703125" style="13" customWidth="1"/>
    <col min="11775" max="11775" width="12.28515625" style="13" customWidth="1"/>
    <col min="11776" max="11776" width="12.5703125" style="13" customWidth="1"/>
    <col min="11777" max="11777" width="13.42578125" style="13" customWidth="1"/>
    <col min="11778" max="11786" width="0" style="13" hidden="1" customWidth="1"/>
    <col min="11787" max="11787" width="10.140625" style="13" customWidth="1"/>
    <col min="11788" max="11788" width="9.140625" style="13" customWidth="1"/>
    <col min="11789" max="11790" width="12.5703125" style="13" customWidth="1"/>
    <col min="11791" max="11794" width="0" style="13" hidden="1" customWidth="1"/>
    <col min="11795" max="11795" width="18" style="13" customWidth="1"/>
    <col min="11796" max="11797" width="8.85546875" style="13"/>
    <col min="11798" max="11798" width="10.140625" style="13" customWidth="1"/>
    <col min="11799" max="12024" width="8.85546875" style="13"/>
    <col min="12025" max="12025" width="4.28515625" style="13" customWidth="1"/>
    <col min="12026" max="12026" width="49.42578125" style="13" customWidth="1"/>
    <col min="12027" max="12027" width="13.28515625" style="13" customWidth="1"/>
    <col min="12028" max="12029" width="14" style="13" customWidth="1"/>
    <col min="12030" max="12030" width="9.5703125" style="13" customWidth="1"/>
    <col min="12031" max="12031" width="12.28515625" style="13" customWidth="1"/>
    <col min="12032" max="12032" width="12.5703125" style="13" customWidth="1"/>
    <col min="12033" max="12033" width="13.42578125" style="13" customWidth="1"/>
    <col min="12034" max="12042" width="0" style="13" hidden="1" customWidth="1"/>
    <col min="12043" max="12043" width="10.140625" style="13" customWidth="1"/>
    <col min="12044" max="12044" width="9.140625" style="13" customWidth="1"/>
    <col min="12045" max="12046" width="12.5703125" style="13" customWidth="1"/>
    <col min="12047" max="12050" width="0" style="13" hidden="1" customWidth="1"/>
    <col min="12051" max="12051" width="18" style="13" customWidth="1"/>
    <col min="12052" max="12053" width="8.85546875" style="13"/>
    <col min="12054" max="12054" width="10.140625" style="13" customWidth="1"/>
    <col min="12055" max="12280" width="8.85546875" style="13"/>
    <col min="12281" max="12281" width="4.28515625" style="13" customWidth="1"/>
    <col min="12282" max="12282" width="49.42578125" style="13" customWidth="1"/>
    <col min="12283" max="12283" width="13.28515625" style="13" customWidth="1"/>
    <col min="12284" max="12285" width="14" style="13" customWidth="1"/>
    <col min="12286" max="12286" width="9.5703125" style="13" customWidth="1"/>
    <col min="12287" max="12287" width="12.28515625" style="13" customWidth="1"/>
    <col min="12288" max="12288" width="12.5703125" style="13" customWidth="1"/>
    <col min="12289" max="12289" width="13.42578125" style="13" customWidth="1"/>
    <col min="12290" max="12298" width="0" style="13" hidden="1" customWidth="1"/>
    <col min="12299" max="12299" width="10.140625" style="13" customWidth="1"/>
    <col min="12300" max="12300" width="9.140625" style="13" customWidth="1"/>
    <col min="12301" max="12302" width="12.5703125" style="13" customWidth="1"/>
    <col min="12303" max="12306" width="0" style="13" hidden="1" customWidth="1"/>
    <col min="12307" max="12307" width="18" style="13" customWidth="1"/>
    <col min="12308" max="12309" width="8.85546875" style="13"/>
    <col min="12310" max="12310" width="10.140625" style="13" customWidth="1"/>
    <col min="12311" max="12536" width="8.85546875" style="13"/>
    <col min="12537" max="12537" width="4.28515625" style="13" customWidth="1"/>
    <col min="12538" max="12538" width="49.42578125" style="13" customWidth="1"/>
    <col min="12539" max="12539" width="13.28515625" style="13" customWidth="1"/>
    <col min="12540" max="12541" width="14" style="13" customWidth="1"/>
    <col min="12542" max="12542" width="9.5703125" style="13" customWidth="1"/>
    <col min="12543" max="12543" width="12.28515625" style="13" customWidth="1"/>
    <col min="12544" max="12544" width="12.5703125" style="13" customWidth="1"/>
    <col min="12545" max="12545" width="13.42578125" style="13" customWidth="1"/>
    <col min="12546" max="12554" width="0" style="13" hidden="1" customWidth="1"/>
    <col min="12555" max="12555" width="10.140625" style="13" customWidth="1"/>
    <col min="12556" max="12556" width="9.140625" style="13" customWidth="1"/>
    <col min="12557" max="12558" width="12.5703125" style="13" customWidth="1"/>
    <col min="12559" max="12562" width="0" style="13" hidden="1" customWidth="1"/>
    <col min="12563" max="12563" width="18" style="13" customWidth="1"/>
    <col min="12564" max="12565" width="8.85546875" style="13"/>
    <col min="12566" max="12566" width="10.140625" style="13" customWidth="1"/>
    <col min="12567" max="12792" width="8.85546875" style="13"/>
    <col min="12793" max="12793" width="4.28515625" style="13" customWidth="1"/>
    <col min="12794" max="12794" width="49.42578125" style="13" customWidth="1"/>
    <col min="12795" max="12795" width="13.28515625" style="13" customWidth="1"/>
    <col min="12796" max="12797" width="14" style="13" customWidth="1"/>
    <col min="12798" max="12798" width="9.5703125" style="13" customWidth="1"/>
    <col min="12799" max="12799" width="12.28515625" style="13" customWidth="1"/>
    <col min="12800" max="12800" width="12.5703125" style="13" customWidth="1"/>
    <col min="12801" max="12801" width="13.42578125" style="13" customWidth="1"/>
    <col min="12802" max="12810" width="0" style="13" hidden="1" customWidth="1"/>
    <col min="12811" max="12811" width="10.140625" style="13" customWidth="1"/>
    <col min="12812" max="12812" width="9.140625" style="13" customWidth="1"/>
    <col min="12813" max="12814" width="12.5703125" style="13" customWidth="1"/>
    <col min="12815" max="12818" width="0" style="13" hidden="1" customWidth="1"/>
    <col min="12819" max="12819" width="18" style="13" customWidth="1"/>
    <col min="12820" max="12821" width="8.85546875" style="13"/>
    <col min="12822" max="12822" width="10.140625" style="13" customWidth="1"/>
    <col min="12823" max="13048" width="8.85546875" style="13"/>
    <col min="13049" max="13049" width="4.28515625" style="13" customWidth="1"/>
    <col min="13050" max="13050" width="49.42578125" style="13" customWidth="1"/>
    <col min="13051" max="13051" width="13.28515625" style="13" customWidth="1"/>
    <col min="13052" max="13053" width="14" style="13" customWidth="1"/>
    <col min="13054" max="13054" width="9.5703125" style="13" customWidth="1"/>
    <col min="13055" max="13055" width="12.28515625" style="13" customWidth="1"/>
    <col min="13056" max="13056" width="12.5703125" style="13" customWidth="1"/>
    <col min="13057" max="13057" width="13.42578125" style="13" customWidth="1"/>
    <col min="13058" max="13066" width="0" style="13" hidden="1" customWidth="1"/>
    <col min="13067" max="13067" width="10.140625" style="13" customWidth="1"/>
    <col min="13068" max="13068" width="9.140625" style="13" customWidth="1"/>
    <col min="13069" max="13070" width="12.5703125" style="13" customWidth="1"/>
    <col min="13071" max="13074" width="0" style="13" hidden="1" customWidth="1"/>
    <col min="13075" max="13075" width="18" style="13" customWidth="1"/>
    <col min="13076" max="13077" width="8.85546875" style="13"/>
    <col min="13078" max="13078" width="10.140625" style="13" customWidth="1"/>
    <col min="13079" max="13304" width="8.85546875" style="13"/>
    <col min="13305" max="13305" width="4.28515625" style="13" customWidth="1"/>
    <col min="13306" max="13306" width="49.42578125" style="13" customWidth="1"/>
    <col min="13307" max="13307" width="13.28515625" style="13" customWidth="1"/>
    <col min="13308" max="13309" width="14" style="13" customWidth="1"/>
    <col min="13310" max="13310" width="9.5703125" style="13" customWidth="1"/>
    <col min="13311" max="13311" width="12.28515625" style="13" customWidth="1"/>
    <col min="13312" max="13312" width="12.5703125" style="13" customWidth="1"/>
    <col min="13313" max="13313" width="13.42578125" style="13" customWidth="1"/>
    <col min="13314" max="13322" width="0" style="13" hidden="1" customWidth="1"/>
    <col min="13323" max="13323" width="10.140625" style="13" customWidth="1"/>
    <col min="13324" max="13324" width="9.140625" style="13" customWidth="1"/>
    <col min="13325" max="13326" width="12.5703125" style="13" customWidth="1"/>
    <col min="13327" max="13330" width="0" style="13" hidden="1" customWidth="1"/>
    <col min="13331" max="13331" width="18" style="13" customWidth="1"/>
    <col min="13332" max="13333" width="8.85546875" style="13"/>
    <col min="13334" max="13334" width="10.140625" style="13" customWidth="1"/>
    <col min="13335" max="13560" width="8.85546875" style="13"/>
    <col min="13561" max="13561" width="4.28515625" style="13" customWidth="1"/>
    <col min="13562" max="13562" width="49.42578125" style="13" customWidth="1"/>
    <col min="13563" max="13563" width="13.28515625" style="13" customWidth="1"/>
    <col min="13564" max="13565" width="14" style="13" customWidth="1"/>
    <col min="13566" max="13566" width="9.5703125" style="13" customWidth="1"/>
    <col min="13567" max="13567" width="12.28515625" style="13" customWidth="1"/>
    <col min="13568" max="13568" width="12.5703125" style="13" customWidth="1"/>
    <col min="13569" max="13569" width="13.42578125" style="13" customWidth="1"/>
    <col min="13570" max="13578" width="0" style="13" hidden="1" customWidth="1"/>
    <col min="13579" max="13579" width="10.140625" style="13" customWidth="1"/>
    <col min="13580" max="13580" width="9.140625" style="13" customWidth="1"/>
    <col min="13581" max="13582" width="12.5703125" style="13" customWidth="1"/>
    <col min="13583" max="13586" width="0" style="13" hidden="1" customWidth="1"/>
    <col min="13587" max="13587" width="18" style="13" customWidth="1"/>
    <col min="13588" max="13589" width="8.85546875" style="13"/>
    <col min="13590" max="13590" width="10.140625" style="13" customWidth="1"/>
    <col min="13591" max="13816" width="8.85546875" style="13"/>
    <col min="13817" max="13817" width="4.28515625" style="13" customWidth="1"/>
    <col min="13818" max="13818" width="49.42578125" style="13" customWidth="1"/>
    <col min="13819" max="13819" width="13.28515625" style="13" customWidth="1"/>
    <col min="13820" max="13821" width="14" style="13" customWidth="1"/>
    <col min="13822" max="13822" width="9.5703125" style="13" customWidth="1"/>
    <col min="13823" max="13823" width="12.28515625" style="13" customWidth="1"/>
    <col min="13824" max="13824" width="12.5703125" style="13" customWidth="1"/>
    <col min="13825" max="13825" width="13.42578125" style="13" customWidth="1"/>
    <col min="13826" max="13834" width="0" style="13" hidden="1" customWidth="1"/>
    <col min="13835" max="13835" width="10.140625" style="13" customWidth="1"/>
    <col min="13836" max="13836" width="9.140625" style="13" customWidth="1"/>
    <col min="13837" max="13838" width="12.5703125" style="13" customWidth="1"/>
    <col min="13839" max="13842" width="0" style="13" hidden="1" customWidth="1"/>
    <col min="13843" max="13843" width="18" style="13" customWidth="1"/>
    <col min="13844" max="13845" width="8.85546875" style="13"/>
    <col min="13846" max="13846" width="10.140625" style="13" customWidth="1"/>
    <col min="13847" max="14072" width="8.85546875" style="13"/>
    <col min="14073" max="14073" width="4.28515625" style="13" customWidth="1"/>
    <col min="14074" max="14074" width="49.42578125" style="13" customWidth="1"/>
    <col min="14075" max="14075" width="13.28515625" style="13" customWidth="1"/>
    <col min="14076" max="14077" width="14" style="13" customWidth="1"/>
    <col min="14078" max="14078" width="9.5703125" style="13" customWidth="1"/>
    <col min="14079" max="14079" width="12.28515625" style="13" customWidth="1"/>
    <col min="14080" max="14080" width="12.5703125" style="13" customWidth="1"/>
    <col min="14081" max="14081" width="13.42578125" style="13" customWidth="1"/>
    <col min="14082" max="14090" width="0" style="13" hidden="1" customWidth="1"/>
    <col min="14091" max="14091" width="10.140625" style="13" customWidth="1"/>
    <col min="14092" max="14092" width="9.140625" style="13" customWidth="1"/>
    <col min="14093" max="14094" width="12.5703125" style="13" customWidth="1"/>
    <col min="14095" max="14098" width="0" style="13" hidden="1" customWidth="1"/>
    <col min="14099" max="14099" width="18" style="13" customWidth="1"/>
    <col min="14100" max="14101" width="8.85546875" style="13"/>
    <col min="14102" max="14102" width="10.140625" style="13" customWidth="1"/>
    <col min="14103" max="14328" width="8.85546875" style="13"/>
    <col min="14329" max="14329" width="4.28515625" style="13" customWidth="1"/>
    <col min="14330" max="14330" width="49.42578125" style="13" customWidth="1"/>
    <col min="14331" max="14331" width="13.28515625" style="13" customWidth="1"/>
    <col min="14332" max="14333" width="14" style="13" customWidth="1"/>
    <col min="14334" max="14334" width="9.5703125" style="13" customWidth="1"/>
    <col min="14335" max="14335" width="12.28515625" style="13" customWidth="1"/>
    <col min="14336" max="14336" width="12.5703125" style="13" customWidth="1"/>
    <col min="14337" max="14337" width="13.42578125" style="13" customWidth="1"/>
    <col min="14338" max="14346" width="0" style="13" hidden="1" customWidth="1"/>
    <col min="14347" max="14347" width="10.140625" style="13" customWidth="1"/>
    <col min="14348" max="14348" width="9.140625" style="13" customWidth="1"/>
    <col min="14349" max="14350" width="12.5703125" style="13" customWidth="1"/>
    <col min="14351" max="14354" width="0" style="13" hidden="1" customWidth="1"/>
    <col min="14355" max="14355" width="18" style="13" customWidth="1"/>
    <col min="14356" max="14357" width="8.85546875" style="13"/>
    <col min="14358" max="14358" width="10.140625" style="13" customWidth="1"/>
    <col min="14359" max="14584" width="8.85546875" style="13"/>
    <col min="14585" max="14585" width="4.28515625" style="13" customWidth="1"/>
    <col min="14586" max="14586" width="49.42578125" style="13" customWidth="1"/>
    <col min="14587" max="14587" width="13.28515625" style="13" customWidth="1"/>
    <col min="14588" max="14589" width="14" style="13" customWidth="1"/>
    <col min="14590" max="14590" width="9.5703125" style="13" customWidth="1"/>
    <col min="14591" max="14591" width="12.28515625" style="13" customWidth="1"/>
    <col min="14592" max="14592" width="12.5703125" style="13" customWidth="1"/>
    <col min="14593" max="14593" width="13.42578125" style="13" customWidth="1"/>
    <col min="14594" max="14602" width="0" style="13" hidden="1" customWidth="1"/>
    <col min="14603" max="14603" width="10.140625" style="13" customWidth="1"/>
    <col min="14604" max="14604" width="9.140625" style="13" customWidth="1"/>
    <col min="14605" max="14606" width="12.5703125" style="13" customWidth="1"/>
    <col min="14607" max="14610" width="0" style="13" hidden="1" customWidth="1"/>
    <col min="14611" max="14611" width="18" style="13" customWidth="1"/>
    <col min="14612" max="14613" width="8.85546875" style="13"/>
    <col min="14614" max="14614" width="10.140625" style="13" customWidth="1"/>
    <col min="14615" max="14840" width="8.85546875" style="13"/>
    <col min="14841" max="14841" width="4.28515625" style="13" customWidth="1"/>
    <col min="14842" max="14842" width="49.42578125" style="13" customWidth="1"/>
    <col min="14843" max="14843" width="13.28515625" style="13" customWidth="1"/>
    <col min="14844" max="14845" width="14" style="13" customWidth="1"/>
    <col min="14846" max="14846" width="9.5703125" style="13" customWidth="1"/>
    <col min="14847" max="14847" width="12.28515625" style="13" customWidth="1"/>
    <col min="14848" max="14848" width="12.5703125" style="13" customWidth="1"/>
    <col min="14849" max="14849" width="13.42578125" style="13" customWidth="1"/>
    <col min="14850" max="14858" width="0" style="13" hidden="1" customWidth="1"/>
    <col min="14859" max="14859" width="10.140625" style="13" customWidth="1"/>
    <col min="14860" max="14860" width="9.140625" style="13" customWidth="1"/>
    <col min="14861" max="14862" width="12.5703125" style="13" customWidth="1"/>
    <col min="14863" max="14866" width="0" style="13" hidden="1" customWidth="1"/>
    <col min="14867" max="14867" width="18" style="13" customWidth="1"/>
    <col min="14868" max="14869" width="8.85546875" style="13"/>
    <col min="14870" max="14870" width="10.140625" style="13" customWidth="1"/>
    <col min="14871" max="15096" width="8.85546875" style="13"/>
    <col min="15097" max="15097" width="4.28515625" style="13" customWidth="1"/>
    <col min="15098" max="15098" width="49.42578125" style="13" customWidth="1"/>
    <col min="15099" max="15099" width="13.28515625" style="13" customWidth="1"/>
    <col min="15100" max="15101" width="14" style="13" customWidth="1"/>
    <col min="15102" max="15102" width="9.5703125" style="13" customWidth="1"/>
    <col min="15103" max="15103" width="12.28515625" style="13" customWidth="1"/>
    <col min="15104" max="15104" width="12.5703125" style="13" customWidth="1"/>
    <col min="15105" max="15105" width="13.42578125" style="13" customWidth="1"/>
    <col min="15106" max="15114" width="0" style="13" hidden="1" customWidth="1"/>
    <col min="15115" max="15115" width="10.140625" style="13" customWidth="1"/>
    <col min="15116" max="15116" width="9.140625" style="13" customWidth="1"/>
    <col min="15117" max="15118" width="12.5703125" style="13" customWidth="1"/>
    <col min="15119" max="15122" width="0" style="13" hidden="1" customWidth="1"/>
    <col min="15123" max="15123" width="18" style="13" customWidth="1"/>
    <col min="15124" max="15125" width="8.85546875" style="13"/>
    <col min="15126" max="15126" width="10.140625" style="13" customWidth="1"/>
    <col min="15127" max="15352" width="8.85546875" style="13"/>
    <col min="15353" max="15353" width="4.28515625" style="13" customWidth="1"/>
    <col min="15354" max="15354" width="49.42578125" style="13" customWidth="1"/>
    <col min="15355" max="15355" width="13.28515625" style="13" customWidth="1"/>
    <col min="15356" max="15357" width="14" style="13" customWidth="1"/>
    <col min="15358" max="15358" width="9.5703125" style="13" customWidth="1"/>
    <col min="15359" max="15359" width="12.28515625" style="13" customWidth="1"/>
    <col min="15360" max="15360" width="12.5703125" style="13" customWidth="1"/>
    <col min="15361" max="15361" width="13.42578125" style="13" customWidth="1"/>
    <col min="15362" max="15370" width="0" style="13" hidden="1" customWidth="1"/>
    <col min="15371" max="15371" width="10.140625" style="13" customWidth="1"/>
    <col min="15372" max="15372" width="9.140625" style="13" customWidth="1"/>
    <col min="15373" max="15374" width="12.5703125" style="13" customWidth="1"/>
    <col min="15375" max="15378" width="0" style="13" hidden="1" customWidth="1"/>
    <col min="15379" max="15379" width="18" style="13" customWidth="1"/>
    <col min="15380" max="15381" width="8.85546875" style="13"/>
    <col min="15382" max="15382" width="10.140625" style="13" customWidth="1"/>
    <col min="15383" max="15608" width="8.85546875" style="13"/>
    <col min="15609" max="15609" width="4.28515625" style="13" customWidth="1"/>
    <col min="15610" max="15610" width="49.42578125" style="13" customWidth="1"/>
    <col min="15611" max="15611" width="13.28515625" style="13" customWidth="1"/>
    <col min="15612" max="15613" width="14" style="13" customWidth="1"/>
    <col min="15614" max="15614" width="9.5703125" style="13" customWidth="1"/>
    <col min="15615" max="15615" width="12.28515625" style="13" customWidth="1"/>
    <col min="15616" max="15616" width="12.5703125" style="13" customWidth="1"/>
    <col min="15617" max="15617" width="13.42578125" style="13" customWidth="1"/>
    <col min="15618" max="15626" width="0" style="13" hidden="1" customWidth="1"/>
    <col min="15627" max="15627" width="10.140625" style="13" customWidth="1"/>
    <col min="15628" max="15628" width="9.140625" style="13" customWidth="1"/>
    <col min="15629" max="15630" width="12.5703125" style="13" customWidth="1"/>
    <col min="15631" max="15634" width="0" style="13" hidden="1" customWidth="1"/>
    <col min="15635" max="15635" width="18" style="13" customWidth="1"/>
    <col min="15636" max="15637" width="8.85546875" style="13"/>
    <col min="15638" max="15638" width="10.140625" style="13" customWidth="1"/>
    <col min="15639" max="15864" width="8.85546875" style="13"/>
    <col min="15865" max="15865" width="4.28515625" style="13" customWidth="1"/>
    <col min="15866" max="15866" width="49.42578125" style="13" customWidth="1"/>
    <col min="15867" max="15867" width="13.28515625" style="13" customWidth="1"/>
    <col min="15868" max="15869" width="14" style="13" customWidth="1"/>
    <col min="15870" max="15870" width="9.5703125" style="13" customWidth="1"/>
    <col min="15871" max="15871" width="12.28515625" style="13" customWidth="1"/>
    <col min="15872" max="15872" width="12.5703125" style="13" customWidth="1"/>
    <col min="15873" max="15873" width="13.42578125" style="13" customWidth="1"/>
    <col min="15874" max="15882" width="0" style="13" hidden="1" customWidth="1"/>
    <col min="15883" max="15883" width="10.140625" style="13" customWidth="1"/>
    <col min="15884" max="15884" width="9.140625" style="13" customWidth="1"/>
    <col min="15885" max="15886" width="12.5703125" style="13" customWidth="1"/>
    <col min="15887" max="15890" width="0" style="13" hidden="1" customWidth="1"/>
    <col min="15891" max="15891" width="18" style="13" customWidth="1"/>
    <col min="15892" max="15893" width="8.85546875" style="13"/>
    <col min="15894" max="15894" width="10.140625" style="13" customWidth="1"/>
    <col min="15895" max="16120" width="8.85546875" style="13"/>
    <col min="16121" max="16121" width="4.28515625" style="13" customWidth="1"/>
    <col min="16122" max="16122" width="49.42578125" style="13" customWidth="1"/>
    <col min="16123" max="16123" width="13.28515625" style="13" customWidth="1"/>
    <col min="16124" max="16125" width="14" style="13" customWidth="1"/>
    <col min="16126" max="16126" width="9.5703125" style="13" customWidth="1"/>
    <col min="16127" max="16127" width="12.28515625" style="13" customWidth="1"/>
    <col min="16128" max="16128" width="12.5703125" style="13" customWidth="1"/>
    <col min="16129" max="16129" width="13.42578125" style="13" customWidth="1"/>
    <col min="16130" max="16138" width="0" style="13" hidden="1" customWidth="1"/>
    <col min="16139" max="16139" width="10.140625" style="13" customWidth="1"/>
    <col min="16140" max="16140" width="9.140625" style="13" customWidth="1"/>
    <col min="16141" max="16142" width="12.5703125" style="13" customWidth="1"/>
    <col min="16143" max="16146" width="0" style="13" hidden="1" customWidth="1"/>
    <col min="16147" max="16147" width="18" style="13" customWidth="1"/>
    <col min="16148" max="16149" width="8.85546875" style="13"/>
    <col min="16150" max="16150" width="10.140625" style="13" customWidth="1"/>
    <col min="16151" max="16384" width="8.85546875" style="13"/>
  </cols>
  <sheetData>
    <row r="1" spans="1:24" x14ac:dyDescent="0.25">
      <c r="B1" s="480" t="s">
        <v>1050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</row>
    <row r="2" spans="1:24" ht="14.1" customHeight="1" x14ac:dyDescent="0.25">
      <c r="B2" s="480" t="s">
        <v>1275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</row>
    <row r="3" spans="1:24" ht="14.1" customHeight="1" x14ac:dyDescent="0.25">
      <c r="B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1" customHeight="1" thickBot="1" x14ac:dyDescent="0.3">
      <c r="J4" s="17" t="s">
        <v>1051</v>
      </c>
      <c r="K4" s="17"/>
      <c r="L4" s="17"/>
      <c r="M4" s="17"/>
      <c r="N4" s="17"/>
      <c r="O4" s="17"/>
      <c r="P4" s="17"/>
      <c r="Q4" s="17"/>
      <c r="R4" s="17"/>
      <c r="S4" s="18"/>
    </row>
    <row r="5" spans="1:24" s="19" customFormat="1" ht="46.5" customHeight="1" thickBot="1" x14ac:dyDescent="0.3">
      <c r="A5" s="19" t="s">
        <v>1375</v>
      </c>
      <c r="B5" s="20" t="s">
        <v>1052</v>
      </c>
      <c r="C5" s="21" t="s">
        <v>1053</v>
      </c>
      <c r="D5" s="21" t="s">
        <v>1054</v>
      </c>
      <c r="E5" s="21" t="s">
        <v>1055</v>
      </c>
      <c r="F5" s="21" t="s">
        <v>1056</v>
      </c>
      <c r="G5" s="21" t="s">
        <v>1057</v>
      </c>
      <c r="H5" s="21" t="s">
        <v>1058</v>
      </c>
      <c r="I5" s="21" t="s">
        <v>1059</v>
      </c>
      <c r="J5" s="22" t="s">
        <v>1060</v>
      </c>
      <c r="K5" s="22" t="s">
        <v>1061</v>
      </c>
      <c r="L5" s="22" t="s">
        <v>1062</v>
      </c>
      <c r="M5" s="22" t="s">
        <v>1063</v>
      </c>
      <c r="N5" s="22" t="s">
        <v>1064</v>
      </c>
      <c r="O5" s="22" t="s">
        <v>1065</v>
      </c>
      <c r="P5" s="22" t="s">
        <v>1066</v>
      </c>
      <c r="Q5" s="22" t="s">
        <v>1067</v>
      </c>
      <c r="R5" s="22" t="s">
        <v>1068</v>
      </c>
      <c r="S5" s="22" t="s">
        <v>1069</v>
      </c>
      <c r="T5" s="22" t="s">
        <v>1070</v>
      </c>
      <c r="U5" s="22" t="s">
        <v>1071</v>
      </c>
      <c r="V5" s="22" t="s">
        <v>1072</v>
      </c>
      <c r="W5" s="23" t="s">
        <v>1073</v>
      </c>
      <c r="X5" s="19" t="s">
        <v>1273</v>
      </c>
    </row>
    <row r="6" spans="1:24" ht="13.5" hidden="1" customHeight="1" x14ac:dyDescent="0.25">
      <c r="B6" s="24" t="s">
        <v>1075</v>
      </c>
      <c r="C6" s="25">
        <v>2231</v>
      </c>
      <c r="D6" s="25">
        <v>10559</v>
      </c>
      <c r="E6" s="25">
        <f t="shared" ref="E6:E69" si="0">D6+C6</f>
        <v>12790</v>
      </c>
      <c r="F6" s="26" t="s">
        <v>1076</v>
      </c>
      <c r="G6" s="26">
        <v>210</v>
      </c>
      <c r="H6" s="27">
        <v>230</v>
      </c>
      <c r="I6" s="28">
        <f>H6*1.1</f>
        <v>253.00000000000003</v>
      </c>
      <c r="J6" s="28"/>
      <c r="K6" s="28"/>
      <c r="L6" s="28"/>
      <c r="M6" s="28"/>
      <c r="N6" s="28"/>
      <c r="O6" s="28"/>
      <c r="P6" s="28"/>
      <c r="Q6" s="28"/>
      <c r="R6" s="28"/>
      <c r="S6" s="29">
        <f>H6/G6*100-100</f>
        <v>9.5238095238095326</v>
      </c>
      <c r="T6" s="29">
        <f>I6/H6*100-100</f>
        <v>10.000000000000014</v>
      </c>
      <c r="U6" s="30">
        <f t="shared" ref="U6:U37" si="1">I6-H6</f>
        <v>23.000000000000028</v>
      </c>
      <c r="V6" s="30">
        <f t="shared" ref="V6:V69" si="2">T6-S6</f>
        <v>0.4761904761904816</v>
      </c>
      <c r="W6" s="31">
        <f t="shared" ref="W6:W37" si="3">E6*H6</f>
        <v>2941700</v>
      </c>
      <c r="X6" s="105">
        <f>W6/$W$125*100%</f>
        <v>3.2068028557402182E-3</v>
      </c>
    </row>
    <row r="7" spans="1:24" ht="13.5" hidden="1" customHeight="1" x14ac:dyDescent="0.25">
      <c r="B7" s="24" t="s">
        <v>1077</v>
      </c>
      <c r="C7" s="25">
        <v>1940657</v>
      </c>
      <c r="D7" s="25">
        <v>10285358</v>
      </c>
      <c r="E7" s="25">
        <f t="shared" si="0"/>
        <v>12226015</v>
      </c>
      <c r="F7" s="26" t="s">
        <v>1078</v>
      </c>
      <c r="H7" s="27">
        <v>0</v>
      </c>
      <c r="I7" s="28">
        <v>0</v>
      </c>
      <c r="J7" s="28"/>
      <c r="K7" s="28"/>
      <c r="L7" s="28"/>
      <c r="M7" s="28"/>
      <c r="N7" s="28"/>
      <c r="O7" s="28"/>
      <c r="P7" s="28"/>
      <c r="Q7" s="28"/>
      <c r="R7" s="28"/>
      <c r="S7" s="29">
        <v>0</v>
      </c>
      <c r="T7" s="29">
        <v>0</v>
      </c>
      <c r="U7" s="30">
        <f t="shared" si="1"/>
        <v>0</v>
      </c>
      <c r="V7" s="30">
        <f t="shared" si="2"/>
        <v>0</v>
      </c>
      <c r="W7" s="31">
        <f t="shared" si="3"/>
        <v>0</v>
      </c>
      <c r="X7" s="105">
        <f t="shared" ref="X7:X70" si="4">W7/$W$125*100%</f>
        <v>0</v>
      </c>
    </row>
    <row r="8" spans="1:24" ht="13.5" hidden="1" customHeight="1" x14ac:dyDescent="0.25">
      <c r="B8" s="24" t="s">
        <v>1079</v>
      </c>
      <c r="C8" s="25">
        <v>1573.482</v>
      </c>
      <c r="D8" s="25">
        <f>7281.432+906.664</f>
        <v>8188.0959999999995</v>
      </c>
      <c r="E8" s="25">
        <f t="shared" si="0"/>
        <v>9761.5779999999995</v>
      </c>
      <c r="F8" s="26" t="s">
        <v>1080</v>
      </c>
      <c r="G8" s="26">
        <v>66626.571428571435</v>
      </c>
      <c r="H8" s="33">
        <f>(72492+78197)/2</f>
        <v>75344.5</v>
      </c>
      <c r="I8" s="32">
        <v>82893</v>
      </c>
      <c r="J8" s="32"/>
      <c r="K8" s="32"/>
      <c r="L8" s="32"/>
      <c r="M8" s="32"/>
      <c r="N8" s="32"/>
      <c r="O8" s="32"/>
      <c r="P8" s="32"/>
      <c r="Q8" s="32"/>
      <c r="R8" s="32"/>
      <c r="S8" s="29">
        <f t="shared" ref="S8:S17" si="5">H8/G8*100-100</f>
        <v>13.084762407104833</v>
      </c>
      <c r="T8" s="29">
        <f t="shared" ref="T8:T17" si="6">I8/H8*100-100</f>
        <v>10.018647678330865</v>
      </c>
      <c r="U8" s="30">
        <f t="shared" si="1"/>
        <v>7548.5</v>
      </c>
      <c r="V8" s="30">
        <f t="shared" si="2"/>
        <v>-3.0661147287739681</v>
      </c>
      <c r="W8" s="31">
        <f t="shared" si="3"/>
        <v>735481213.62099993</v>
      </c>
      <c r="X8" s="105">
        <f t="shared" si="4"/>
        <v>0.80176199346741817</v>
      </c>
    </row>
    <row r="9" spans="1:24" ht="13.5" hidden="1" customHeight="1" x14ac:dyDescent="0.25">
      <c r="B9" s="24" t="s">
        <v>1081</v>
      </c>
      <c r="C9" s="25">
        <v>0.74060000000000004</v>
      </c>
      <c r="D9" s="25">
        <v>1.6366000000000001</v>
      </c>
      <c r="E9" s="25">
        <f t="shared" si="0"/>
        <v>2.3772000000000002</v>
      </c>
      <c r="F9" s="26" t="s">
        <v>1080</v>
      </c>
      <c r="G9" s="26">
        <v>271000</v>
      </c>
      <c r="H9" s="33">
        <v>365000</v>
      </c>
      <c r="I9" s="33">
        <v>365000</v>
      </c>
      <c r="J9" s="32"/>
      <c r="K9" s="32"/>
      <c r="L9" s="32"/>
      <c r="M9" s="32"/>
      <c r="N9" s="32"/>
      <c r="O9" s="32"/>
      <c r="P9" s="32"/>
      <c r="Q9" s="32"/>
      <c r="R9" s="32"/>
      <c r="S9" s="29">
        <f t="shared" si="5"/>
        <v>34.686346863468628</v>
      </c>
      <c r="T9" s="29">
        <f t="shared" si="6"/>
        <v>0</v>
      </c>
      <c r="U9" s="30">
        <f t="shared" si="1"/>
        <v>0</v>
      </c>
      <c r="V9" s="30">
        <f t="shared" si="2"/>
        <v>-34.686346863468628</v>
      </c>
      <c r="W9" s="31">
        <f t="shared" si="3"/>
        <v>867678.00000000012</v>
      </c>
      <c r="X9" s="105">
        <f t="shared" si="4"/>
        <v>9.4587221275553644E-4</v>
      </c>
    </row>
    <row r="10" spans="1:24" ht="13.5" hidden="1" customHeight="1" x14ac:dyDescent="0.25">
      <c r="B10" s="24" t="s">
        <v>1082</v>
      </c>
      <c r="C10" s="34"/>
      <c r="D10" s="25">
        <v>4</v>
      </c>
      <c r="E10" s="25">
        <f t="shared" si="0"/>
        <v>4</v>
      </c>
      <c r="F10" s="26" t="s">
        <v>1083</v>
      </c>
      <c r="G10" s="26">
        <v>10365.700000000001</v>
      </c>
      <c r="H10" s="33">
        <v>11258.5</v>
      </c>
      <c r="I10" s="32">
        <v>12824.5</v>
      </c>
      <c r="J10" s="32"/>
      <c r="K10" s="32"/>
      <c r="L10" s="32"/>
      <c r="M10" s="32"/>
      <c r="N10" s="32"/>
      <c r="O10" s="32"/>
      <c r="P10" s="32"/>
      <c r="Q10" s="32"/>
      <c r="R10" s="32"/>
      <c r="S10" s="29">
        <f t="shared" si="5"/>
        <v>8.6130217930289206</v>
      </c>
      <c r="T10" s="29">
        <f t="shared" si="6"/>
        <v>13.909490607096856</v>
      </c>
      <c r="U10" s="30">
        <f t="shared" si="1"/>
        <v>1566</v>
      </c>
      <c r="V10" s="30">
        <f t="shared" si="2"/>
        <v>5.2964688140679357</v>
      </c>
      <c r="W10" s="31">
        <f t="shared" si="3"/>
        <v>45034</v>
      </c>
      <c r="X10" s="105">
        <f t="shared" si="4"/>
        <v>4.9092415883810378E-5</v>
      </c>
    </row>
    <row r="11" spans="1:24" ht="13.5" hidden="1" customHeight="1" x14ac:dyDescent="0.25">
      <c r="B11" s="24" t="s">
        <v>1084</v>
      </c>
      <c r="C11" s="35"/>
      <c r="D11" s="25">
        <v>11</v>
      </c>
      <c r="E11" s="25">
        <f t="shared" si="0"/>
        <v>11</v>
      </c>
      <c r="F11" s="26" t="s">
        <v>1083</v>
      </c>
      <c r="G11" s="33">
        <v>16242.85</v>
      </c>
      <c r="H11" s="33">
        <v>17709.25</v>
      </c>
      <c r="I11" s="32">
        <v>19932.75</v>
      </c>
      <c r="J11" s="32"/>
      <c r="K11" s="32"/>
      <c r="L11" s="32"/>
      <c r="M11" s="32"/>
      <c r="N11" s="32"/>
      <c r="O11" s="32"/>
      <c r="P11" s="32"/>
      <c r="Q11" s="32"/>
      <c r="R11" s="32"/>
      <c r="S11" s="29">
        <f t="shared" si="5"/>
        <v>9.0279723078154461</v>
      </c>
      <c r="T11" s="29">
        <f t="shared" si="6"/>
        <v>12.555585357934419</v>
      </c>
      <c r="U11" s="30">
        <f t="shared" si="1"/>
        <v>2223.5</v>
      </c>
      <c r="V11" s="30">
        <f t="shared" si="2"/>
        <v>3.5276130501189726</v>
      </c>
      <c r="W11" s="31">
        <f t="shared" si="3"/>
        <v>194801.75</v>
      </c>
      <c r="X11" s="105">
        <f t="shared" si="4"/>
        <v>2.1235707522969442E-4</v>
      </c>
    </row>
    <row r="12" spans="1:24" ht="13.5" hidden="1" customHeight="1" x14ac:dyDescent="0.25">
      <c r="B12" s="24" t="s">
        <v>1085</v>
      </c>
      <c r="C12" s="35"/>
      <c r="D12" s="25">
        <v>7</v>
      </c>
      <c r="E12" s="25">
        <f t="shared" si="0"/>
        <v>7</v>
      </c>
      <c r="F12" s="26" t="s">
        <v>1083</v>
      </c>
      <c r="G12" s="33">
        <v>17068.75</v>
      </c>
      <c r="H12" s="33">
        <v>18574.75</v>
      </c>
      <c r="I12" s="32">
        <v>20915.25</v>
      </c>
      <c r="J12" s="32"/>
      <c r="K12" s="32"/>
      <c r="L12" s="32"/>
      <c r="M12" s="32"/>
      <c r="N12" s="32"/>
      <c r="O12" s="32"/>
      <c r="P12" s="32"/>
      <c r="Q12" s="32"/>
      <c r="R12" s="32"/>
      <c r="S12" s="29">
        <f t="shared" si="5"/>
        <v>8.8231417063346669</v>
      </c>
      <c r="T12" s="29">
        <f t="shared" si="6"/>
        <v>12.600438767681936</v>
      </c>
      <c r="U12" s="30">
        <f t="shared" si="1"/>
        <v>2340.5</v>
      </c>
      <c r="V12" s="30">
        <f t="shared" si="2"/>
        <v>3.7772970613472694</v>
      </c>
      <c r="W12" s="31">
        <f t="shared" si="3"/>
        <v>130023.25</v>
      </c>
      <c r="X12" s="105">
        <f t="shared" si="4"/>
        <v>1.4174080613679993E-4</v>
      </c>
    </row>
    <row r="13" spans="1:24" ht="13.5" hidden="1" customHeight="1" x14ac:dyDescent="0.25">
      <c r="B13" s="24" t="s">
        <v>1086</v>
      </c>
      <c r="C13" s="25">
        <v>3</v>
      </c>
      <c r="D13" s="25">
        <v>1</v>
      </c>
      <c r="E13" s="25">
        <f t="shared" si="0"/>
        <v>4</v>
      </c>
      <c r="F13" s="26" t="s">
        <v>1083</v>
      </c>
      <c r="G13" s="33">
        <v>13489.85</v>
      </c>
      <c r="H13" s="33">
        <v>14824.25</v>
      </c>
      <c r="I13" s="32">
        <v>16657.75</v>
      </c>
      <c r="J13" s="32"/>
      <c r="K13" s="32"/>
      <c r="L13" s="32"/>
      <c r="M13" s="32"/>
      <c r="N13" s="32"/>
      <c r="O13" s="32"/>
      <c r="P13" s="32"/>
      <c r="Q13" s="32"/>
      <c r="R13" s="32"/>
      <c r="S13" s="29">
        <f t="shared" si="5"/>
        <v>9.8918816739993503</v>
      </c>
      <c r="T13" s="29">
        <f t="shared" si="6"/>
        <v>12.368247972072794</v>
      </c>
      <c r="U13" s="30">
        <f t="shared" si="1"/>
        <v>1833.5</v>
      </c>
      <c r="V13" s="30">
        <f t="shared" si="2"/>
        <v>2.4763662980734438</v>
      </c>
      <c r="W13" s="31">
        <f t="shared" si="3"/>
        <v>59297</v>
      </c>
      <c r="X13" s="105">
        <f t="shared" si="4"/>
        <v>6.4640782179293507E-5</v>
      </c>
    </row>
    <row r="14" spans="1:24" ht="13.5" hidden="1" customHeight="1" x14ac:dyDescent="0.25">
      <c r="B14" s="24" t="s">
        <v>1087</v>
      </c>
      <c r="C14" s="35"/>
      <c r="D14" s="25">
        <v>72</v>
      </c>
      <c r="E14" s="25">
        <f t="shared" si="0"/>
        <v>72</v>
      </c>
      <c r="F14" s="26" t="s">
        <v>1083</v>
      </c>
      <c r="G14" s="33">
        <v>14591.05</v>
      </c>
      <c r="H14" s="33">
        <v>15978.25</v>
      </c>
      <c r="I14" s="32">
        <v>17967.75</v>
      </c>
      <c r="J14" s="32"/>
      <c r="K14" s="32"/>
      <c r="L14" s="32"/>
      <c r="M14" s="32"/>
      <c r="N14" s="32"/>
      <c r="O14" s="32"/>
      <c r="P14" s="32"/>
      <c r="Q14" s="32"/>
      <c r="R14" s="32"/>
      <c r="S14" s="29">
        <f t="shared" si="5"/>
        <v>9.5071979055654054</v>
      </c>
      <c r="T14" s="29">
        <f t="shared" si="6"/>
        <v>12.451300987279581</v>
      </c>
      <c r="U14" s="30">
        <f t="shared" si="1"/>
        <v>1989.5</v>
      </c>
      <c r="V14" s="30">
        <f t="shared" si="2"/>
        <v>2.9441030817141751</v>
      </c>
      <c r="W14" s="31">
        <f t="shared" si="3"/>
        <v>1150434</v>
      </c>
      <c r="X14" s="105">
        <f t="shared" si="4"/>
        <v>1.2541098808650244E-3</v>
      </c>
    </row>
    <row r="15" spans="1:24" ht="13.5" hidden="1" customHeight="1" x14ac:dyDescent="0.25">
      <c r="B15" s="24" t="s">
        <v>1088</v>
      </c>
      <c r="C15" s="25">
        <v>4</v>
      </c>
      <c r="D15" s="25">
        <v>2</v>
      </c>
      <c r="E15" s="25">
        <f t="shared" si="0"/>
        <v>6</v>
      </c>
      <c r="F15" s="26" t="s">
        <v>1083</v>
      </c>
      <c r="G15" s="33">
        <v>17867.12</v>
      </c>
      <c r="H15" s="33">
        <v>19411.400000000001</v>
      </c>
      <c r="I15" s="32">
        <v>21865</v>
      </c>
      <c r="J15" s="32"/>
      <c r="K15" s="32"/>
      <c r="L15" s="32"/>
      <c r="M15" s="32"/>
      <c r="N15" s="32"/>
      <c r="O15" s="32"/>
      <c r="P15" s="32"/>
      <c r="Q15" s="32"/>
      <c r="R15" s="32"/>
      <c r="S15" s="29">
        <f t="shared" si="5"/>
        <v>8.6431389054307743</v>
      </c>
      <c r="T15" s="29">
        <f t="shared" si="6"/>
        <v>12.639995054452527</v>
      </c>
      <c r="U15" s="30">
        <f t="shared" si="1"/>
        <v>2453.5999999999985</v>
      </c>
      <c r="V15" s="30">
        <f t="shared" si="2"/>
        <v>3.9968561490217525</v>
      </c>
      <c r="W15" s="31">
        <f t="shared" si="3"/>
        <v>116468.40000000001</v>
      </c>
      <c r="X15" s="105">
        <f t="shared" si="4"/>
        <v>1.2696440756144206E-4</v>
      </c>
    </row>
    <row r="16" spans="1:24" ht="13.5" hidden="1" customHeight="1" x14ac:dyDescent="0.25">
      <c r="B16" s="24" t="s">
        <v>1089</v>
      </c>
      <c r="C16" s="25">
        <v>7</v>
      </c>
      <c r="D16" s="25">
        <v>11</v>
      </c>
      <c r="E16" s="25">
        <f t="shared" si="0"/>
        <v>18</v>
      </c>
      <c r="F16" s="26" t="s">
        <v>1083</v>
      </c>
      <c r="G16" s="33">
        <v>15306.83</v>
      </c>
      <c r="H16" s="33">
        <v>16728.349999999999</v>
      </c>
      <c r="I16" s="32">
        <v>18819.25</v>
      </c>
      <c r="J16" s="32"/>
      <c r="K16" s="32"/>
      <c r="L16" s="32"/>
      <c r="M16" s="32"/>
      <c r="N16" s="32"/>
      <c r="O16" s="32"/>
      <c r="P16" s="32"/>
      <c r="Q16" s="32"/>
      <c r="R16" s="32"/>
      <c r="S16" s="29">
        <f t="shared" si="5"/>
        <v>9.2868347005879031</v>
      </c>
      <c r="T16" s="29">
        <f t="shared" si="6"/>
        <v>12.499140680342052</v>
      </c>
      <c r="U16" s="30">
        <f t="shared" si="1"/>
        <v>2090.9000000000015</v>
      </c>
      <c r="V16" s="30">
        <f t="shared" si="2"/>
        <v>3.2123059797541487</v>
      </c>
      <c r="W16" s="31">
        <f t="shared" si="3"/>
        <v>301110.3</v>
      </c>
      <c r="X16" s="105">
        <f t="shared" si="4"/>
        <v>3.2824603798238902E-4</v>
      </c>
    </row>
    <row r="17" spans="2:24" ht="13.5" hidden="1" customHeight="1" x14ac:dyDescent="0.25">
      <c r="B17" s="24" t="s">
        <v>1090</v>
      </c>
      <c r="C17" s="25">
        <v>8</v>
      </c>
      <c r="D17" s="25">
        <v>2</v>
      </c>
      <c r="E17" s="25">
        <f t="shared" si="0"/>
        <v>10</v>
      </c>
      <c r="F17" s="26" t="s">
        <v>1083</v>
      </c>
      <c r="G17" s="33">
        <v>14178.1</v>
      </c>
      <c r="H17" s="33">
        <v>15545.5</v>
      </c>
      <c r="I17" s="32">
        <v>17476.5</v>
      </c>
      <c r="J17" s="32"/>
      <c r="K17" s="32"/>
      <c r="L17" s="32"/>
      <c r="M17" s="32"/>
      <c r="N17" s="32"/>
      <c r="O17" s="32"/>
      <c r="P17" s="32"/>
      <c r="Q17" s="32"/>
      <c r="R17" s="32"/>
      <c r="S17" s="29">
        <f t="shared" si="5"/>
        <v>9.6444516543119363</v>
      </c>
      <c r="T17" s="29">
        <f t="shared" si="6"/>
        <v>12.42160110642952</v>
      </c>
      <c r="U17" s="30">
        <f t="shared" si="1"/>
        <v>1931</v>
      </c>
      <c r="V17" s="30">
        <f t="shared" si="2"/>
        <v>2.7771494521175839</v>
      </c>
      <c r="W17" s="31">
        <f t="shared" si="3"/>
        <v>155455</v>
      </c>
      <c r="X17" s="105">
        <f t="shared" si="4"/>
        <v>1.6946443822928771E-4</v>
      </c>
    </row>
    <row r="18" spans="2:24" ht="13.5" hidden="1" customHeight="1" x14ac:dyDescent="0.25">
      <c r="B18" s="24" t="s">
        <v>1091</v>
      </c>
      <c r="C18" s="35"/>
      <c r="D18" s="25">
        <v>1</v>
      </c>
      <c r="E18" s="25">
        <f t="shared" si="0"/>
        <v>1</v>
      </c>
      <c r="F18" s="26" t="s">
        <v>1083</v>
      </c>
      <c r="G18" s="26"/>
      <c r="H18" s="33">
        <v>12949</v>
      </c>
      <c r="I18" s="32">
        <v>14529</v>
      </c>
      <c r="J18" s="32"/>
      <c r="K18" s="32"/>
      <c r="L18" s="32"/>
      <c r="M18" s="32"/>
      <c r="N18" s="32"/>
      <c r="O18" s="32"/>
      <c r="P18" s="32"/>
      <c r="Q18" s="32"/>
      <c r="R18" s="32"/>
      <c r="S18" s="29">
        <v>0</v>
      </c>
      <c r="T18" s="29">
        <f t="shared" ref="T18:T49" si="7">I18/H18*100-100</f>
        <v>12.201714418101787</v>
      </c>
      <c r="U18" s="30">
        <f t="shared" si="1"/>
        <v>1580</v>
      </c>
      <c r="V18" s="30">
        <f t="shared" si="2"/>
        <v>12.201714418101787</v>
      </c>
      <c r="W18" s="31">
        <f t="shared" si="3"/>
        <v>12949</v>
      </c>
      <c r="X18" s="105">
        <f t="shared" si="4"/>
        <v>1.4115950021749358E-5</v>
      </c>
    </row>
    <row r="19" spans="2:24" ht="13.5" hidden="1" customHeight="1" x14ac:dyDescent="0.25">
      <c r="B19" s="24" t="s">
        <v>1092</v>
      </c>
      <c r="C19" s="25">
        <v>2</v>
      </c>
      <c r="D19" s="25">
        <v>1</v>
      </c>
      <c r="E19" s="25">
        <f t="shared" si="0"/>
        <v>3</v>
      </c>
      <c r="F19" s="26" t="s">
        <v>1083</v>
      </c>
      <c r="G19" s="33">
        <v>15306.83</v>
      </c>
      <c r="H19" s="33">
        <v>16728.349999999999</v>
      </c>
      <c r="I19" s="32">
        <v>18819.25</v>
      </c>
      <c r="J19" s="32"/>
      <c r="K19" s="32"/>
      <c r="L19" s="32"/>
      <c r="M19" s="32"/>
      <c r="N19" s="32"/>
      <c r="O19" s="32"/>
      <c r="P19" s="32"/>
      <c r="Q19" s="32"/>
      <c r="R19" s="32"/>
      <c r="S19" s="29">
        <f>H19/G19*100-100</f>
        <v>9.2868347005879031</v>
      </c>
      <c r="T19" s="29">
        <f t="shared" si="7"/>
        <v>12.499140680342052</v>
      </c>
      <c r="U19" s="30">
        <f t="shared" si="1"/>
        <v>2090.9000000000015</v>
      </c>
      <c r="V19" s="30">
        <f t="shared" si="2"/>
        <v>3.2123059797541487</v>
      </c>
      <c r="W19" s="31">
        <f t="shared" si="3"/>
        <v>50185.049999999996</v>
      </c>
      <c r="X19" s="105">
        <f t="shared" si="4"/>
        <v>5.4707672997064839E-5</v>
      </c>
    </row>
    <row r="20" spans="2:24" ht="13.5" hidden="1" customHeight="1" x14ac:dyDescent="0.25">
      <c r="B20" s="24" t="s">
        <v>1093</v>
      </c>
      <c r="C20" s="35"/>
      <c r="D20" s="25">
        <v>1</v>
      </c>
      <c r="E20" s="25">
        <f t="shared" si="0"/>
        <v>1</v>
      </c>
      <c r="F20" s="26" t="s">
        <v>1083</v>
      </c>
      <c r="G20" s="26"/>
      <c r="H20" s="33">
        <v>10848.5</v>
      </c>
      <c r="I20" s="32">
        <f>H20*1.125</f>
        <v>12204.5625</v>
      </c>
      <c r="J20" s="32"/>
      <c r="K20" s="32"/>
      <c r="L20" s="32"/>
      <c r="M20" s="32"/>
      <c r="N20" s="32"/>
      <c r="O20" s="32"/>
      <c r="P20" s="32"/>
      <c r="Q20" s="32"/>
      <c r="R20" s="32"/>
      <c r="S20" s="29">
        <v>0</v>
      </c>
      <c r="T20" s="29">
        <f t="shared" si="7"/>
        <v>12.5</v>
      </c>
      <c r="U20" s="30">
        <f t="shared" si="1"/>
        <v>1356.0625</v>
      </c>
      <c r="V20" s="30">
        <f t="shared" si="2"/>
        <v>12.5</v>
      </c>
      <c r="W20" s="31">
        <f t="shared" si="3"/>
        <v>10848.5</v>
      </c>
      <c r="X20" s="105">
        <f t="shared" si="4"/>
        <v>1.1826155209741904E-5</v>
      </c>
    </row>
    <row r="21" spans="2:24" ht="13.5" hidden="1" customHeight="1" x14ac:dyDescent="0.25">
      <c r="B21" s="24" t="s">
        <v>1094</v>
      </c>
      <c r="C21" s="25">
        <v>2</v>
      </c>
      <c r="D21" s="25">
        <v>5</v>
      </c>
      <c r="E21" s="25">
        <f t="shared" si="0"/>
        <v>7</v>
      </c>
      <c r="F21" s="26" t="s">
        <v>1083</v>
      </c>
      <c r="G21" s="33">
        <v>16160.26</v>
      </c>
      <c r="H21" s="33">
        <v>17622.7</v>
      </c>
      <c r="I21" s="32">
        <v>19834.5</v>
      </c>
      <c r="J21" s="32"/>
      <c r="K21" s="32"/>
      <c r="L21" s="32"/>
      <c r="M21" s="32"/>
      <c r="N21" s="32"/>
      <c r="O21" s="32"/>
      <c r="P21" s="32"/>
      <c r="Q21" s="32"/>
      <c r="R21" s="32"/>
      <c r="S21" s="29">
        <f t="shared" ref="S21:S52" si="8">H21/G21*100-100</f>
        <v>9.0496068751369165</v>
      </c>
      <c r="T21" s="29">
        <f t="shared" si="7"/>
        <v>12.550857700579357</v>
      </c>
      <c r="U21" s="30">
        <f t="shared" si="1"/>
        <v>2211.7999999999993</v>
      </c>
      <c r="V21" s="30">
        <f t="shared" si="2"/>
        <v>3.5012508254424404</v>
      </c>
      <c r="W21" s="31">
        <f t="shared" si="3"/>
        <v>123358.90000000001</v>
      </c>
      <c r="X21" s="105">
        <f t="shared" si="4"/>
        <v>1.3447587204710611E-4</v>
      </c>
    </row>
    <row r="22" spans="2:24" ht="13.5" hidden="1" customHeight="1" x14ac:dyDescent="0.25">
      <c r="B22" s="24" t="s">
        <v>1095</v>
      </c>
      <c r="C22" s="25">
        <f>5379.55+14268.935</f>
        <v>19648.485000000001</v>
      </c>
      <c r="D22" s="25">
        <v>17140.93</v>
      </c>
      <c r="E22" s="25">
        <f t="shared" si="0"/>
        <v>36789.415000000001</v>
      </c>
      <c r="F22" s="26" t="s">
        <v>1096</v>
      </c>
      <c r="G22" s="27">
        <f>(193.93+209)/2</f>
        <v>201.465</v>
      </c>
      <c r="H22" s="27">
        <v>209</v>
      </c>
      <c r="I22" s="27">
        <v>209</v>
      </c>
      <c r="J22" s="28"/>
      <c r="K22" s="28"/>
      <c r="L22" s="28"/>
      <c r="M22" s="28"/>
      <c r="N22" s="28"/>
      <c r="O22" s="28"/>
      <c r="P22" s="28"/>
      <c r="Q22" s="28"/>
      <c r="R22" s="28"/>
      <c r="S22" s="29">
        <f t="shared" si="8"/>
        <v>3.7401037401037343</v>
      </c>
      <c r="T22" s="29">
        <f t="shared" si="7"/>
        <v>0</v>
      </c>
      <c r="U22" s="30">
        <f t="shared" si="1"/>
        <v>0</v>
      </c>
      <c r="V22" s="30">
        <f t="shared" si="2"/>
        <v>-3.7401037401037343</v>
      </c>
      <c r="W22" s="31">
        <f t="shared" si="3"/>
        <v>7688987.7350000003</v>
      </c>
      <c r="X22" s="105">
        <f t="shared" si="4"/>
        <v>8.3819110807864545E-3</v>
      </c>
    </row>
    <row r="23" spans="2:24" ht="13.5" hidden="1" customHeight="1" x14ac:dyDescent="0.25">
      <c r="B23" s="24" t="s">
        <v>1097</v>
      </c>
      <c r="C23" s="25">
        <v>12777.226000000001</v>
      </c>
      <c r="D23" s="25">
        <v>39016.959000000003</v>
      </c>
      <c r="E23" s="25">
        <f t="shared" si="0"/>
        <v>51794.185000000005</v>
      </c>
      <c r="F23" s="26" t="s">
        <v>1098</v>
      </c>
      <c r="G23" s="27">
        <f>(193.93+209)/2</f>
        <v>201.465</v>
      </c>
      <c r="H23" s="27">
        <v>147</v>
      </c>
      <c r="I23" s="27">
        <v>147</v>
      </c>
      <c r="J23" s="28"/>
      <c r="K23" s="28"/>
      <c r="L23" s="28"/>
      <c r="M23" s="28"/>
      <c r="N23" s="28"/>
      <c r="O23" s="28"/>
      <c r="P23" s="28"/>
      <c r="Q23" s="28"/>
      <c r="R23" s="28"/>
      <c r="S23" s="29">
        <f t="shared" si="8"/>
        <v>-27.034472489017944</v>
      </c>
      <c r="T23" s="29">
        <f t="shared" si="7"/>
        <v>0</v>
      </c>
      <c r="U23" s="30">
        <f t="shared" si="1"/>
        <v>0</v>
      </c>
      <c r="V23" s="30">
        <f t="shared" si="2"/>
        <v>27.034472489017944</v>
      </c>
      <c r="W23" s="31">
        <f t="shared" si="3"/>
        <v>7613745.1950000003</v>
      </c>
      <c r="X23" s="105">
        <f t="shared" si="4"/>
        <v>8.2998877636075632E-3</v>
      </c>
    </row>
    <row r="24" spans="2:24" ht="13.5" hidden="1" customHeight="1" x14ac:dyDescent="0.25">
      <c r="B24" s="24" t="s">
        <v>1099</v>
      </c>
      <c r="C24" s="25">
        <v>112</v>
      </c>
      <c r="D24" s="25">
        <v>562</v>
      </c>
      <c r="E24" s="25">
        <f t="shared" si="0"/>
        <v>674</v>
      </c>
      <c r="F24" s="26" t="s">
        <v>1100</v>
      </c>
      <c r="G24" s="27">
        <v>53.41</v>
      </c>
      <c r="H24" s="27">
        <v>53.41</v>
      </c>
      <c r="I24" s="27">
        <v>53.41</v>
      </c>
      <c r="J24" s="28"/>
      <c r="K24" s="28"/>
      <c r="L24" s="28"/>
      <c r="M24" s="28"/>
      <c r="N24" s="28"/>
      <c r="O24" s="28"/>
      <c r="P24" s="28"/>
      <c r="Q24" s="28"/>
      <c r="R24" s="28"/>
      <c r="S24" s="29">
        <f t="shared" si="8"/>
        <v>0</v>
      </c>
      <c r="T24" s="29">
        <f t="shared" si="7"/>
        <v>0</v>
      </c>
      <c r="U24" s="30">
        <f t="shared" si="1"/>
        <v>0</v>
      </c>
      <c r="V24" s="30">
        <f t="shared" si="2"/>
        <v>0</v>
      </c>
      <c r="W24" s="31">
        <f t="shared" si="3"/>
        <v>35998.339999999997</v>
      </c>
      <c r="X24" s="105">
        <f t="shared" si="4"/>
        <v>3.9242471874734783E-5</v>
      </c>
    </row>
    <row r="25" spans="2:24" ht="13.5" hidden="1" customHeight="1" x14ac:dyDescent="0.25">
      <c r="B25" s="24" t="s">
        <v>1101</v>
      </c>
      <c r="C25" s="25">
        <v>4</v>
      </c>
      <c r="D25" s="25">
        <v>46</v>
      </c>
      <c r="E25" s="25">
        <f t="shared" si="0"/>
        <v>50</v>
      </c>
      <c r="F25" s="26" t="s">
        <v>1102</v>
      </c>
      <c r="G25" s="27">
        <v>615.51</v>
      </c>
      <c r="H25" s="27">
        <v>770</v>
      </c>
      <c r="I25" s="27">
        <f>770*1.1352</f>
        <v>874.10400000000004</v>
      </c>
      <c r="J25" s="28"/>
      <c r="K25" s="32">
        <f>J25*0.304</f>
        <v>0</v>
      </c>
      <c r="L25" s="28"/>
      <c r="M25" s="28"/>
      <c r="N25" s="28"/>
      <c r="O25" s="28"/>
      <c r="P25" s="28">
        <f>SUBTOTAL(9,J25:O25)</f>
        <v>0</v>
      </c>
      <c r="Q25" s="28">
        <f>P25*0.3201</f>
        <v>0</v>
      </c>
      <c r="R25" s="28"/>
      <c r="S25" s="29">
        <f t="shared" si="8"/>
        <v>25.099510974638918</v>
      </c>
      <c r="T25" s="29">
        <f t="shared" si="7"/>
        <v>13.519999999999996</v>
      </c>
      <c r="U25" s="30">
        <f t="shared" si="1"/>
        <v>104.10400000000004</v>
      </c>
      <c r="V25" s="30">
        <f t="shared" si="2"/>
        <v>-11.579510974638922</v>
      </c>
      <c r="W25" s="31">
        <f t="shared" si="3"/>
        <v>38500</v>
      </c>
      <c r="X25" s="105">
        <f t="shared" si="4"/>
        <v>4.1969578796613662E-5</v>
      </c>
    </row>
    <row r="26" spans="2:24" ht="13.5" hidden="1" customHeight="1" x14ac:dyDescent="0.25">
      <c r="B26" s="24" t="s">
        <v>1103</v>
      </c>
      <c r="C26" s="25">
        <v>67432.3</v>
      </c>
      <c r="D26" s="25">
        <f>32349+161064+85898</f>
        <v>279311</v>
      </c>
      <c r="E26" s="25">
        <f t="shared" si="0"/>
        <v>346743.3</v>
      </c>
      <c r="F26" s="26" t="s">
        <v>1098</v>
      </c>
      <c r="G26" s="27">
        <v>27</v>
      </c>
      <c r="H26" s="27">
        <f>(39+40+34)/3</f>
        <v>37.666666666666664</v>
      </c>
      <c r="I26" s="28">
        <v>42.52</v>
      </c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8"/>
        <v>39.506172839506178</v>
      </c>
      <c r="T26" s="29">
        <f t="shared" si="7"/>
        <v>12.884955752212406</v>
      </c>
      <c r="U26" s="30">
        <f t="shared" si="1"/>
        <v>4.8533333333333388</v>
      </c>
      <c r="V26" s="30">
        <f t="shared" si="2"/>
        <v>-26.621217087293772</v>
      </c>
      <c r="W26" s="31">
        <f t="shared" si="3"/>
        <v>13060664.299999999</v>
      </c>
      <c r="X26" s="105">
        <f t="shared" si="4"/>
        <v>1.4237677388960233E-2</v>
      </c>
    </row>
    <row r="27" spans="2:24" ht="13.5" hidden="1" customHeight="1" x14ac:dyDescent="0.25">
      <c r="B27" s="24" t="s">
        <v>1104</v>
      </c>
      <c r="C27" s="25">
        <v>21260.400000000001</v>
      </c>
      <c r="D27" s="25">
        <f>31859.1+18666+8478</f>
        <v>59003.1</v>
      </c>
      <c r="E27" s="25">
        <f t="shared" si="0"/>
        <v>80263.5</v>
      </c>
      <c r="F27" s="26" t="s">
        <v>1098</v>
      </c>
      <c r="G27" s="27">
        <v>27</v>
      </c>
      <c r="H27" s="27">
        <f>(34+39+40)/3</f>
        <v>37.666666666666664</v>
      </c>
      <c r="I27" s="28">
        <v>42.52</v>
      </c>
      <c r="J27" s="28"/>
      <c r="K27" s="28"/>
      <c r="L27" s="28"/>
      <c r="M27" s="28"/>
      <c r="N27" s="28"/>
      <c r="O27" s="28"/>
      <c r="P27" s="28"/>
      <c r="Q27" s="28"/>
      <c r="R27" s="28"/>
      <c r="S27" s="29">
        <f t="shared" si="8"/>
        <v>39.506172839506178</v>
      </c>
      <c r="T27" s="29">
        <f t="shared" si="7"/>
        <v>12.884955752212406</v>
      </c>
      <c r="U27" s="30">
        <f t="shared" si="1"/>
        <v>4.8533333333333388</v>
      </c>
      <c r="V27" s="30">
        <f t="shared" si="2"/>
        <v>-26.621217087293772</v>
      </c>
      <c r="W27" s="31">
        <f t="shared" si="3"/>
        <v>3023258.5</v>
      </c>
      <c r="X27" s="105">
        <f t="shared" si="4"/>
        <v>3.2957113204748578E-3</v>
      </c>
    </row>
    <row r="28" spans="2:24" ht="13.5" hidden="1" customHeight="1" x14ac:dyDescent="0.25">
      <c r="B28" s="24" t="s">
        <v>1105</v>
      </c>
      <c r="C28" s="25">
        <v>29309</v>
      </c>
      <c r="D28" s="25">
        <f>69014+33465.3+13018</f>
        <v>115497.3</v>
      </c>
      <c r="E28" s="25">
        <f t="shared" si="0"/>
        <v>144806.29999999999</v>
      </c>
      <c r="F28" s="26" t="s">
        <v>1098</v>
      </c>
      <c r="G28" s="27">
        <v>27</v>
      </c>
      <c r="H28" s="27">
        <f>(34+39+40)/3</f>
        <v>37.666666666666664</v>
      </c>
      <c r="I28" s="28">
        <v>42.52</v>
      </c>
      <c r="J28" s="28"/>
      <c r="K28" s="28"/>
      <c r="L28" s="28"/>
      <c r="M28" s="28"/>
      <c r="N28" s="28"/>
      <c r="O28" s="28"/>
      <c r="P28" s="28"/>
      <c r="Q28" s="28"/>
      <c r="R28" s="28"/>
      <c r="S28" s="29">
        <f t="shared" si="8"/>
        <v>39.506172839506178</v>
      </c>
      <c r="T28" s="29">
        <f t="shared" si="7"/>
        <v>12.884955752212406</v>
      </c>
      <c r="U28" s="30">
        <f t="shared" si="1"/>
        <v>4.8533333333333388</v>
      </c>
      <c r="V28" s="30">
        <f t="shared" si="2"/>
        <v>-26.621217087293772</v>
      </c>
      <c r="W28" s="31">
        <f t="shared" si="3"/>
        <v>5454370.6333333328</v>
      </c>
      <c r="X28" s="105">
        <f t="shared" si="4"/>
        <v>5.9459126774446458E-3</v>
      </c>
    </row>
    <row r="29" spans="2:24" ht="13.5" hidden="1" customHeight="1" x14ac:dyDescent="0.25">
      <c r="B29" s="24" t="s">
        <v>1106</v>
      </c>
      <c r="C29" s="25">
        <v>24946.1</v>
      </c>
      <c r="D29" s="25">
        <f>18110+8141+44284.6</f>
        <v>70535.600000000006</v>
      </c>
      <c r="E29" s="25">
        <f t="shared" si="0"/>
        <v>95481.700000000012</v>
      </c>
      <c r="F29" s="26" t="s">
        <v>1098</v>
      </c>
      <c r="G29" s="27">
        <v>27</v>
      </c>
      <c r="H29" s="27">
        <f>(39+40+34)/3</f>
        <v>37.666666666666664</v>
      </c>
      <c r="I29" s="28">
        <v>42.52</v>
      </c>
      <c r="J29" s="28"/>
      <c r="K29" s="28"/>
      <c r="L29" s="28"/>
      <c r="M29" s="28"/>
      <c r="N29" s="28"/>
      <c r="O29" s="28"/>
      <c r="P29" s="28"/>
      <c r="Q29" s="28"/>
      <c r="R29" s="28"/>
      <c r="S29" s="29">
        <f t="shared" si="8"/>
        <v>39.506172839506178</v>
      </c>
      <c r="T29" s="29">
        <f t="shared" si="7"/>
        <v>12.884955752212406</v>
      </c>
      <c r="U29" s="30">
        <f t="shared" si="1"/>
        <v>4.8533333333333388</v>
      </c>
      <c r="V29" s="30">
        <f t="shared" si="2"/>
        <v>-26.621217087293772</v>
      </c>
      <c r="W29" s="31">
        <f t="shared" si="3"/>
        <v>3596477.3666666667</v>
      </c>
      <c r="X29" s="105">
        <f t="shared" si="4"/>
        <v>3.9205880579364742E-3</v>
      </c>
    </row>
    <row r="30" spans="2:24" ht="27" hidden="1" customHeight="1" x14ac:dyDescent="0.25">
      <c r="B30" s="24" t="s">
        <v>1107</v>
      </c>
      <c r="C30" s="25">
        <v>2</v>
      </c>
      <c r="D30" s="25">
        <f>2+1</f>
        <v>3</v>
      </c>
      <c r="E30" s="25">
        <f t="shared" si="0"/>
        <v>5</v>
      </c>
      <c r="F30" s="26" t="s">
        <v>1083</v>
      </c>
      <c r="G30" s="33">
        <v>12719.01</v>
      </c>
      <c r="H30" s="33">
        <f>(14016.45+12719.01)/2</f>
        <v>13367.73</v>
      </c>
      <c r="I30" s="32">
        <f>H30*1.1</f>
        <v>14704.503000000001</v>
      </c>
      <c r="J30" s="32"/>
      <c r="K30" s="32"/>
      <c r="L30" s="32"/>
      <c r="M30" s="32"/>
      <c r="N30" s="32"/>
      <c r="O30" s="32"/>
      <c r="P30" s="32"/>
      <c r="Q30" s="32"/>
      <c r="R30" s="32"/>
      <c r="S30" s="29">
        <f t="shared" si="8"/>
        <v>5.1003969648581062</v>
      </c>
      <c r="T30" s="29">
        <f t="shared" si="7"/>
        <v>10.000000000000014</v>
      </c>
      <c r="U30" s="30">
        <f t="shared" si="1"/>
        <v>1336.773000000001</v>
      </c>
      <c r="V30" s="30">
        <f t="shared" si="2"/>
        <v>4.899603035141908</v>
      </c>
      <c r="W30" s="31">
        <f t="shared" si="3"/>
        <v>66838.649999999994</v>
      </c>
      <c r="X30" s="105">
        <f t="shared" si="4"/>
        <v>7.2862077606085235E-5</v>
      </c>
    </row>
    <row r="31" spans="2:24" ht="13.5" hidden="1" customHeight="1" x14ac:dyDescent="0.25">
      <c r="B31" s="24" t="s">
        <v>1108</v>
      </c>
      <c r="C31" s="25">
        <v>3</v>
      </c>
      <c r="D31" s="25">
        <v>4</v>
      </c>
      <c r="E31" s="25">
        <f t="shared" si="0"/>
        <v>7</v>
      </c>
      <c r="F31" s="26" t="s">
        <v>1083</v>
      </c>
      <c r="G31" s="33">
        <v>12443.71</v>
      </c>
      <c r="H31" s="33">
        <v>13727.95</v>
      </c>
      <c r="I31" s="32">
        <f>H31*1.1</f>
        <v>15100.745000000003</v>
      </c>
      <c r="J31" s="32"/>
      <c r="K31" s="32"/>
      <c r="L31" s="32"/>
      <c r="M31" s="32"/>
      <c r="N31" s="32"/>
      <c r="O31" s="32"/>
      <c r="P31" s="32"/>
      <c r="Q31" s="32"/>
      <c r="R31" s="32"/>
      <c r="S31" s="29">
        <f t="shared" si="8"/>
        <v>10.320394801871814</v>
      </c>
      <c r="T31" s="29">
        <f t="shared" si="7"/>
        <v>10.000000000000014</v>
      </c>
      <c r="U31" s="30">
        <f t="shared" si="1"/>
        <v>1372.7950000000019</v>
      </c>
      <c r="V31" s="30">
        <f t="shared" si="2"/>
        <v>-0.32039480187179947</v>
      </c>
      <c r="W31" s="31">
        <f t="shared" si="3"/>
        <v>96095.650000000009</v>
      </c>
      <c r="X31" s="105">
        <f t="shared" si="4"/>
        <v>1.0475568713472229E-4</v>
      </c>
    </row>
    <row r="32" spans="2:24" ht="13.5" hidden="1" customHeight="1" x14ac:dyDescent="0.25">
      <c r="B32" s="24" t="s">
        <v>1109</v>
      </c>
      <c r="C32" s="25">
        <v>2</v>
      </c>
      <c r="D32" s="25">
        <v>4</v>
      </c>
      <c r="E32" s="25">
        <f t="shared" si="0"/>
        <v>6</v>
      </c>
      <c r="F32" s="26" t="s">
        <v>1083</v>
      </c>
      <c r="G32" s="33">
        <v>10048.6</v>
      </c>
      <c r="H32" s="33">
        <v>11218</v>
      </c>
      <c r="I32" s="32">
        <v>12564</v>
      </c>
      <c r="J32" s="32"/>
      <c r="K32" s="32"/>
      <c r="L32" s="32"/>
      <c r="M32" s="32"/>
      <c r="N32" s="32"/>
      <c r="O32" s="32"/>
      <c r="P32" s="32"/>
      <c r="Q32" s="32"/>
      <c r="R32" s="32"/>
      <c r="S32" s="29">
        <f t="shared" si="8"/>
        <v>11.637442031725811</v>
      </c>
      <c r="T32" s="29">
        <f t="shared" si="7"/>
        <v>11.998573720805837</v>
      </c>
      <c r="U32" s="30">
        <f t="shared" si="1"/>
        <v>1346</v>
      </c>
      <c r="V32" s="30">
        <f t="shared" si="2"/>
        <v>0.36113168908002535</v>
      </c>
      <c r="W32" s="31">
        <f t="shared" si="3"/>
        <v>67308</v>
      </c>
      <c r="X32" s="105">
        <f t="shared" si="4"/>
        <v>7.3373724925778508E-5</v>
      </c>
    </row>
    <row r="33" spans="1:24" ht="13.5" hidden="1" customHeight="1" x14ac:dyDescent="0.25">
      <c r="B33" s="24" t="s">
        <v>1110</v>
      </c>
      <c r="C33" s="25">
        <v>32.68</v>
      </c>
      <c r="D33" s="25">
        <v>219.26</v>
      </c>
      <c r="E33" s="25">
        <f t="shared" si="0"/>
        <v>251.94</v>
      </c>
      <c r="F33" s="26" t="s">
        <v>1111</v>
      </c>
      <c r="G33" s="33">
        <v>2753</v>
      </c>
      <c r="H33" s="33">
        <v>2885</v>
      </c>
      <c r="I33" s="32">
        <v>3275</v>
      </c>
      <c r="J33" s="32"/>
      <c r="K33" s="32"/>
      <c r="L33" s="32"/>
      <c r="M33" s="32"/>
      <c r="N33" s="32"/>
      <c r="O33" s="32"/>
      <c r="P33" s="32"/>
      <c r="Q33" s="32"/>
      <c r="R33" s="32"/>
      <c r="S33" s="29">
        <f t="shared" si="8"/>
        <v>4.7947693425354174</v>
      </c>
      <c r="T33" s="29">
        <f t="shared" si="7"/>
        <v>13.518197573656849</v>
      </c>
      <c r="U33" s="30">
        <f t="shared" si="1"/>
        <v>390</v>
      </c>
      <c r="V33" s="30">
        <f t="shared" si="2"/>
        <v>8.7234282311214315</v>
      </c>
      <c r="W33" s="31">
        <f t="shared" si="3"/>
        <v>726846.9</v>
      </c>
      <c r="X33" s="105">
        <f t="shared" si="4"/>
        <v>7.9234956474349017E-4</v>
      </c>
    </row>
    <row r="34" spans="1:24" ht="13.5" hidden="1" customHeight="1" x14ac:dyDescent="0.25">
      <c r="B34" s="24" t="s">
        <v>1112</v>
      </c>
      <c r="C34" s="25">
        <v>4</v>
      </c>
      <c r="D34" s="25">
        <v>1</v>
      </c>
      <c r="E34" s="25">
        <f t="shared" si="0"/>
        <v>5</v>
      </c>
      <c r="F34" s="26" t="s">
        <v>1083</v>
      </c>
      <c r="G34" s="33">
        <v>11700.4</v>
      </c>
      <c r="H34" s="33">
        <v>12949</v>
      </c>
      <c r="I34" s="32">
        <v>14529</v>
      </c>
      <c r="J34" s="32"/>
      <c r="K34" s="32"/>
      <c r="L34" s="32"/>
      <c r="M34" s="32"/>
      <c r="N34" s="32"/>
      <c r="O34" s="32"/>
      <c r="P34" s="32"/>
      <c r="Q34" s="32"/>
      <c r="R34" s="32"/>
      <c r="S34" s="29">
        <f t="shared" si="8"/>
        <v>10.671430036579949</v>
      </c>
      <c r="T34" s="29">
        <f t="shared" si="7"/>
        <v>12.201714418101787</v>
      </c>
      <c r="U34" s="30">
        <f t="shared" si="1"/>
        <v>1580</v>
      </c>
      <c r="V34" s="30">
        <f t="shared" si="2"/>
        <v>1.5302843815218381</v>
      </c>
      <c r="W34" s="31">
        <f t="shared" si="3"/>
        <v>64745</v>
      </c>
      <c r="X34" s="105">
        <f t="shared" si="4"/>
        <v>7.0579750108746794E-5</v>
      </c>
    </row>
    <row r="35" spans="1:24" ht="13.5" hidden="1" customHeight="1" x14ac:dyDescent="0.25">
      <c r="B35" s="24" t="s">
        <v>1113</v>
      </c>
      <c r="C35" s="25">
        <v>4</v>
      </c>
      <c r="D35" s="25">
        <v>5</v>
      </c>
      <c r="E35" s="25">
        <f t="shared" si="0"/>
        <v>9</v>
      </c>
      <c r="F35" s="26" t="s">
        <v>1083</v>
      </c>
      <c r="G35" s="33">
        <v>14893.88</v>
      </c>
      <c r="H35" s="33">
        <v>15516.65</v>
      </c>
      <c r="I35" s="32">
        <v>17443.75</v>
      </c>
      <c r="J35" s="32"/>
      <c r="K35" s="32"/>
      <c r="L35" s="32"/>
      <c r="M35" s="32"/>
      <c r="N35" s="32"/>
      <c r="O35" s="32"/>
      <c r="P35" s="32"/>
      <c r="Q35" s="32"/>
      <c r="R35" s="32"/>
      <c r="S35" s="29">
        <f t="shared" si="8"/>
        <v>4.1813818830284788</v>
      </c>
      <c r="T35" s="29">
        <f t="shared" si="7"/>
        <v>12.419562212204312</v>
      </c>
      <c r="U35" s="30">
        <f t="shared" si="1"/>
        <v>1927.1000000000004</v>
      </c>
      <c r="V35" s="30">
        <f t="shared" si="2"/>
        <v>8.2381803291758331</v>
      </c>
      <c r="W35" s="31">
        <f t="shared" si="3"/>
        <v>139649.85</v>
      </c>
      <c r="X35" s="105">
        <f t="shared" si="4"/>
        <v>1.52234945026241E-4</v>
      </c>
    </row>
    <row r="36" spans="1:24" ht="13.5" hidden="1" customHeight="1" x14ac:dyDescent="0.25">
      <c r="B36" s="24" t="s">
        <v>1114</v>
      </c>
      <c r="C36" s="25">
        <v>5</v>
      </c>
      <c r="D36" s="25">
        <v>5</v>
      </c>
      <c r="E36" s="25">
        <f t="shared" si="0"/>
        <v>10</v>
      </c>
      <c r="F36" s="26" t="s">
        <v>1083</v>
      </c>
      <c r="G36" s="33">
        <v>12443.71</v>
      </c>
      <c r="H36" s="33">
        <v>13727.95</v>
      </c>
      <c r="I36" s="32">
        <v>15413.25</v>
      </c>
      <c r="J36" s="32"/>
      <c r="K36" s="32"/>
      <c r="L36" s="32"/>
      <c r="M36" s="32"/>
      <c r="N36" s="32"/>
      <c r="O36" s="32"/>
      <c r="P36" s="32"/>
      <c r="Q36" s="32"/>
      <c r="R36" s="32"/>
      <c r="S36" s="29">
        <f t="shared" si="8"/>
        <v>10.320394801871814</v>
      </c>
      <c r="T36" s="29">
        <f t="shared" si="7"/>
        <v>12.276414176916433</v>
      </c>
      <c r="U36" s="30">
        <f t="shared" si="1"/>
        <v>1685.2999999999993</v>
      </c>
      <c r="V36" s="30">
        <f t="shared" si="2"/>
        <v>1.9560193750446189</v>
      </c>
      <c r="W36" s="31">
        <f t="shared" si="3"/>
        <v>137279.5</v>
      </c>
      <c r="X36" s="105">
        <f t="shared" si="4"/>
        <v>1.4965098162103183E-4</v>
      </c>
    </row>
    <row r="37" spans="1:24" ht="13.5" hidden="1" customHeight="1" x14ac:dyDescent="0.25">
      <c r="B37" s="24" t="s">
        <v>1115</v>
      </c>
      <c r="C37" s="25">
        <v>11</v>
      </c>
      <c r="D37" s="25">
        <v>13</v>
      </c>
      <c r="E37" s="25">
        <f t="shared" si="0"/>
        <v>24</v>
      </c>
      <c r="F37" s="26" t="s">
        <v>1083</v>
      </c>
      <c r="G37" s="33">
        <v>13076.9</v>
      </c>
      <c r="H37" s="33">
        <v>14391.5</v>
      </c>
      <c r="I37" s="32">
        <v>16166.5</v>
      </c>
      <c r="J37" s="32"/>
      <c r="K37" s="32"/>
      <c r="L37" s="32"/>
      <c r="M37" s="32"/>
      <c r="N37" s="32"/>
      <c r="O37" s="32"/>
      <c r="P37" s="32"/>
      <c r="Q37" s="32"/>
      <c r="R37" s="32"/>
      <c r="S37" s="29">
        <f t="shared" si="8"/>
        <v>10.052841269719877</v>
      </c>
      <c r="T37" s="29">
        <f t="shared" si="7"/>
        <v>12.33366917972414</v>
      </c>
      <c r="U37" s="30">
        <f t="shared" si="1"/>
        <v>1775</v>
      </c>
      <c r="V37" s="30">
        <f t="shared" si="2"/>
        <v>2.2808279100042625</v>
      </c>
      <c r="W37" s="31">
        <f t="shared" si="3"/>
        <v>345396</v>
      </c>
      <c r="X37" s="105">
        <f t="shared" si="4"/>
        <v>3.7652271787104344E-4</v>
      </c>
    </row>
    <row r="38" spans="1:24" ht="13.5" hidden="1" customHeight="1" x14ac:dyDescent="0.25">
      <c r="B38" s="24" t="s">
        <v>1116</v>
      </c>
      <c r="C38" s="25">
        <v>1</v>
      </c>
      <c r="D38" s="25">
        <v>7</v>
      </c>
      <c r="E38" s="25">
        <f t="shared" si="0"/>
        <v>8</v>
      </c>
      <c r="F38" s="26" t="s">
        <v>1083</v>
      </c>
      <c r="G38" s="33">
        <v>13627.5</v>
      </c>
      <c r="H38" s="33">
        <v>14968.5</v>
      </c>
      <c r="I38" s="32">
        <v>16821.5</v>
      </c>
      <c r="J38" s="32"/>
      <c r="K38" s="32"/>
      <c r="L38" s="32"/>
      <c r="M38" s="32"/>
      <c r="N38" s="32"/>
      <c r="O38" s="32"/>
      <c r="P38" s="32"/>
      <c r="Q38" s="32"/>
      <c r="R38" s="32"/>
      <c r="S38" s="29">
        <f t="shared" si="8"/>
        <v>9.8403962575674342</v>
      </c>
      <c r="T38" s="29">
        <f t="shared" si="7"/>
        <v>12.379329926178315</v>
      </c>
      <c r="U38" s="30">
        <f t="shared" ref="U38:U69" si="9">I38-H38</f>
        <v>1853</v>
      </c>
      <c r="V38" s="30">
        <f t="shared" si="2"/>
        <v>2.5389336686108805</v>
      </c>
      <c r="W38" s="31">
        <f t="shared" ref="W38:W69" si="10">E38*H38</f>
        <v>119748</v>
      </c>
      <c r="X38" s="105">
        <f t="shared" si="4"/>
        <v>1.3053956160355564E-4</v>
      </c>
    </row>
    <row r="39" spans="1:24" ht="13.5" hidden="1" customHeight="1" x14ac:dyDescent="0.25">
      <c r="B39" s="36" t="s">
        <v>1117</v>
      </c>
      <c r="C39" s="25">
        <v>1</v>
      </c>
      <c r="D39" s="25"/>
      <c r="E39" s="25">
        <f t="shared" si="0"/>
        <v>1</v>
      </c>
      <c r="F39" s="26"/>
      <c r="G39" s="33">
        <v>14893.88</v>
      </c>
      <c r="H39" s="33">
        <v>16295.6</v>
      </c>
      <c r="I39" s="32">
        <v>18328</v>
      </c>
      <c r="J39" s="32"/>
      <c r="K39" s="32"/>
      <c r="L39" s="32"/>
      <c r="M39" s="32"/>
      <c r="N39" s="32"/>
      <c r="O39" s="32"/>
      <c r="P39" s="32"/>
      <c r="Q39" s="32"/>
      <c r="R39" s="32"/>
      <c r="S39" s="29">
        <f t="shared" si="8"/>
        <v>9.4113823933051606</v>
      </c>
      <c r="T39" s="29">
        <f t="shared" si="7"/>
        <v>12.472078352438686</v>
      </c>
      <c r="U39" s="30">
        <f t="shared" si="9"/>
        <v>2032.3999999999996</v>
      </c>
      <c r="V39" s="30">
        <f t="shared" si="2"/>
        <v>3.0606959591335254</v>
      </c>
      <c r="W39" s="31">
        <f t="shared" si="10"/>
        <v>16295.6</v>
      </c>
      <c r="X39" s="105">
        <f t="shared" si="4"/>
        <v>1.7764142032158378E-5</v>
      </c>
    </row>
    <row r="40" spans="1:24" ht="13.5" customHeight="1" x14ac:dyDescent="0.25">
      <c r="A40" s="197" t="s">
        <v>1374</v>
      </c>
      <c r="B40" s="24" t="s">
        <v>1118</v>
      </c>
      <c r="C40" s="25">
        <v>151.76</v>
      </c>
      <c r="D40" s="25">
        <v>779.47</v>
      </c>
      <c r="E40" s="25">
        <f t="shared" si="0"/>
        <v>931.23</v>
      </c>
      <c r="F40" s="26" t="s">
        <v>1111</v>
      </c>
      <c r="G40" s="33">
        <v>2753</v>
      </c>
      <c r="H40" s="33">
        <v>2885</v>
      </c>
      <c r="I40" s="32">
        <v>3275</v>
      </c>
      <c r="J40" s="32"/>
      <c r="K40" s="32"/>
      <c r="L40" s="32"/>
      <c r="M40" s="32"/>
      <c r="N40" s="32"/>
      <c r="O40" s="32"/>
      <c r="P40" s="32"/>
      <c r="Q40" s="32"/>
      <c r="R40" s="32"/>
      <c r="S40" s="29">
        <f t="shared" si="8"/>
        <v>4.7947693425354174</v>
      </c>
      <c r="T40" s="29">
        <f t="shared" si="7"/>
        <v>13.518197573656849</v>
      </c>
      <c r="U40" s="30">
        <f t="shared" si="9"/>
        <v>390</v>
      </c>
      <c r="V40" s="30">
        <f t="shared" si="2"/>
        <v>8.7234282311214315</v>
      </c>
      <c r="W40" s="31">
        <f t="shared" si="10"/>
        <v>2686598.5500000003</v>
      </c>
      <c r="X40" s="105">
        <f t="shared" si="4"/>
        <v>2.9287119360803383E-3</v>
      </c>
    </row>
    <row r="41" spans="1:24" ht="13.5" hidden="1" customHeight="1" x14ac:dyDescent="0.25">
      <c r="B41" s="24" t="s">
        <v>1119</v>
      </c>
      <c r="C41" s="25">
        <v>2</v>
      </c>
      <c r="D41" s="25">
        <v>3</v>
      </c>
      <c r="E41" s="25">
        <f t="shared" si="0"/>
        <v>5</v>
      </c>
      <c r="F41" s="26" t="s">
        <v>1083</v>
      </c>
      <c r="G41" s="33">
        <v>11232.39</v>
      </c>
      <c r="H41" s="33">
        <v>12458.55</v>
      </c>
      <c r="I41" s="32">
        <v>13972.25</v>
      </c>
      <c r="J41" s="32"/>
      <c r="K41" s="32"/>
      <c r="L41" s="32"/>
      <c r="M41" s="32"/>
      <c r="N41" s="32"/>
      <c r="O41" s="32"/>
      <c r="P41" s="32"/>
      <c r="Q41" s="32"/>
      <c r="R41" s="32"/>
      <c r="S41" s="29">
        <f t="shared" si="8"/>
        <v>10.916287628901785</v>
      </c>
      <c r="T41" s="29">
        <f t="shared" si="7"/>
        <v>12.149889032030231</v>
      </c>
      <c r="U41" s="30">
        <f t="shared" si="9"/>
        <v>1513.7000000000007</v>
      </c>
      <c r="V41" s="30">
        <f t="shared" si="2"/>
        <v>1.2336014031284463</v>
      </c>
      <c r="W41" s="31">
        <f t="shared" si="10"/>
        <v>62292.75</v>
      </c>
      <c r="X41" s="105">
        <f t="shared" si="4"/>
        <v>6.7906505963188457E-5</v>
      </c>
    </row>
    <row r="42" spans="1:24" ht="13.5" hidden="1" customHeight="1" x14ac:dyDescent="0.25">
      <c r="B42" s="24" t="s">
        <v>1120</v>
      </c>
      <c r="C42" s="25">
        <v>62</v>
      </c>
      <c r="D42" s="25">
        <v>89</v>
      </c>
      <c r="E42" s="25">
        <f t="shared" si="0"/>
        <v>151</v>
      </c>
      <c r="F42" s="26" t="s">
        <v>1083</v>
      </c>
      <c r="G42" s="33">
        <v>11975.7</v>
      </c>
      <c r="H42" s="33">
        <v>13237.5</v>
      </c>
      <c r="I42" s="32">
        <v>14856.5</v>
      </c>
      <c r="J42" s="32"/>
      <c r="K42" s="32"/>
      <c r="L42" s="32"/>
      <c r="M42" s="32"/>
      <c r="N42" s="32"/>
      <c r="O42" s="32"/>
      <c r="P42" s="32"/>
      <c r="Q42" s="32"/>
      <c r="R42" s="32"/>
      <c r="S42" s="29">
        <f t="shared" si="8"/>
        <v>10.536336080563132</v>
      </c>
      <c r="T42" s="29">
        <f t="shared" si="7"/>
        <v>12.230406043437213</v>
      </c>
      <c r="U42" s="30">
        <f t="shared" si="9"/>
        <v>1619</v>
      </c>
      <c r="V42" s="30">
        <f t="shared" si="2"/>
        <v>1.6940699628740816</v>
      </c>
      <c r="W42" s="31">
        <f t="shared" si="10"/>
        <v>1998862.5</v>
      </c>
      <c r="X42" s="105">
        <f t="shared" si="4"/>
        <v>2.178997849281719E-3</v>
      </c>
    </row>
    <row r="43" spans="1:24" ht="13.5" hidden="1" customHeight="1" x14ac:dyDescent="0.25">
      <c r="B43" s="24" t="s">
        <v>1121</v>
      </c>
      <c r="C43" s="25">
        <v>58.82</v>
      </c>
      <c r="D43" s="25">
        <v>308.99</v>
      </c>
      <c r="E43" s="25">
        <f t="shared" si="0"/>
        <v>367.81</v>
      </c>
      <c r="F43" s="26" t="s">
        <v>1111</v>
      </c>
      <c r="G43" s="33">
        <v>2753</v>
      </c>
      <c r="H43" s="33">
        <v>2885</v>
      </c>
      <c r="I43" s="32">
        <v>3275</v>
      </c>
      <c r="J43" s="32"/>
      <c r="K43" s="32"/>
      <c r="L43" s="32"/>
      <c r="M43" s="32"/>
      <c r="N43" s="32"/>
      <c r="O43" s="32"/>
      <c r="P43" s="32"/>
      <c r="Q43" s="32"/>
      <c r="R43" s="32"/>
      <c r="S43" s="29">
        <f t="shared" si="8"/>
        <v>4.7947693425354174</v>
      </c>
      <c r="T43" s="29">
        <f t="shared" si="7"/>
        <v>13.518197573656849</v>
      </c>
      <c r="U43" s="30">
        <f t="shared" si="9"/>
        <v>390</v>
      </c>
      <c r="V43" s="30">
        <f t="shared" si="2"/>
        <v>8.7234282311214315</v>
      </c>
      <c r="W43" s="31">
        <f t="shared" si="10"/>
        <v>1061131.8500000001</v>
      </c>
      <c r="X43" s="105">
        <f t="shared" si="4"/>
        <v>1.1567599166797775E-3</v>
      </c>
    </row>
    <row r="44" spans="1:24" ht="13.5" hidden="1" customHeight="1" x14ac:dyDescent="0.25">
      <c r="B44" s="36" t="s">
        <v>1122</v>
      </c>
      <c r="C44" s="25">
        <v>2</v>
      </c>
      <c r="D44" s="25"/>
      <c r="E44" s="25">
        <f t="shared" si="0"/>
        <v>2</v>
      </c>
      <c r="F44" s="26"/>
      <c r="G44" s="33">
        <v>13021.84</v>
      </c>
      <c r="H44" s="33">
        <v>15431.8</v>
      </c>
      <c r="I44" s="32">
        <v>16321.98</v>
      </c>
      <c r="J44" s="32"/>
      <c r="K44" s="32"/>
      <c r="L44" s="32"/>
      <c r="M44" s="32"/>
      <c r="N44" s="32"/>
      <c r="O44" s="32"/>
      <c r="P44" s="32"/>
      <c r="Q44" s="32"/>
      <c r="R44" s="32"/>
      <c r="S44" s="29">
        <f t="shared" si="8"/>
        <v>18.507061982024027</v>
      </c>
      <c r="T44" s="29">
        <f t="shared" si="7"/>
        <v>5.768478077735594</v>
      </c>
      <c r="U44" s="30">
        <f t="shared" si="9"/>
        <v>890.18000000000029</v>
      </c>
      <c r="V44" s="30">
        <f t="shared" si="2"/>
        <v>-12.738583904288433</v>
      </c>
      <c r="W44" s="31">
        <f t="shared" si="10"/>
        <v>30863.599999999999</v>
      </c>
      <c r="X44" s="105">
        <f t="shared" si="4"/>
        <v>3.3644994601225074E-5</v>
      </c>
    </row>
    <row r="45" spans="1:24" ht="13.5" hidden="1" customHeight="1" x14ac:dyDescent="0.25">
      <c r="B45" s="24" t="s">
        <v>1123</v>
      </c>
      <c r="C45" s="25">
        <v>400.76</v>
      </c>
      <c r="D45" s="25">
        <v>2156.3200000000002</v>
      </c>
      <c r="E45" s="25">
        <f t="shared" si="0"/>
        <v>2557.08</v>
      </c>
      <c r="F45" s="26" t="s">
        <v>1111</v>
      </c>
      <c r="G45" s="33">
        <v>2753</v>
      </c>
      <c r="H45" s="33">
        <v>2885</v>
      </c>
      <c r="I45" s="32">
        <v>3275</v>
      </c>
      <c r="J45" s="32"/>
      <c r="K45" s="32"/>
      <c r="L45" s="32"/>
      <c r="M45" s="32"/>
      <c r="N45" s="32"/>
      <c r="O45" s="32"/>
      <c r="P45" s="32"/>
      <c r="Q45" s="32"/>
      <c r="R45" s="32"/>
      <c r="S45" s="29">
        <f t="shared" si="8"/>
        <v>4.7947693425354174</v>
      </c>
      <c r="T45" s="29">
        <f t="shared" si="7"/>
        <v>13.518197573656849</v>
      </c>
      <c r="U45" s="30">
        <f t="shared" si="9"/>
        <v>390</v>
      </c>
      <c r="V45" s="30">
        <f t="shared" si="2"/>
        <v>8.7234282311214315</v>
      </c>
      <c r="W45" s="31">
        <f t="shared" si="10"/>
        <v>7377175.7999999998</v>
      </c>
      <c r="X45" s="105">
        <f t="shared" si="4"/>
        <v>8.0419989879109456E-3</v>
      </c>
    </row>
    <row r="46" spans="1:24" ht="13.5" hidden="1" customHeight="1" x14ac:dyDescent="0.25">
      <c r="B46" s="24" t="s">
        <v>1124</v>
      </c>
      <c r="C46" s="25">
        <v>1</v>
      </c>
      <c r="D46" s="25">
        <v>30</v>
      </c>
      <c r="E46" s="25">
        <f t="shared" si="0"/>
        <v>31</v>
      </c>
      <c r="F46" s="26" t="s">
        <v>1083</v>
      </c>
      <c r="G46" s="33">
        <v>9063.92</v>
      </c>
      <c r="H46" s="33">
        <v>9960.4</v>
      </c>
      <c r="I46" s="32">
        <v>10794.33</v>
      </c>
      <c r="J46" s="32"/>
      <c r="K46" s="32"/>
      <c r="L46" s="32"/>
      <c r="M46" s="32"/>
      <c r="N46" s="32"/>
      <c r="O46" s="32"/>
      <c r="P46" s="32"/>
      <c r="Q46" s="32"/>
      <c r="R46" s="32"/>
      <c r="S46" s="29">
        <f t="shared" si="8"/>
        <v>9.8906433419535915</v>
      </c>
      <c r="T46" s="29">
        <f t="shared" si="7"/>
        <v>8.3724549214891084</v>
      </c>
      <c r="U46" s="30">
        <f t="shared" si="9"/>
        <v>833.93000000000029</v>
      </c>
      <c r="V46" s="30">
        <f t="shared" si="2"/>
        <v>-1.5181884204644831</v>
      </c>
      <c r="W46" s="31">
        <f t="shared" si="10"/>
        <v>308772.39999999997</v>
      </c>
      <c r="X46" s="105">
        <f t="shared" si="4"/>
        <v>3.3659863823427301E-4</v>
      </c>
    </row>
    <row r="47" spans="1:24" ht="13.5" hidden="1" customHeight="1" x14ac:dyDescent="0.25">
      <c r="B47" s="24" t="s">
        <v>1125</v>
      </c>
      <c r="C47" s="25">
        <v>16</v>
      </c>
      <c r="D47" s="25">
        <v>87</v>
      </c>
      <c r="E47" s="25">
        <f t="shared" si="0"/>
        <v>103</v>
      </c>
      <c r="F47" s="26" t="s">
        <v>1083</v>
      </c>
      <c r="G47" s="33">
        <v>8953.7999999999993</v>
      </c>
      <c r="H47" s="33">
        <v>9845</v>
      </c>
      <c r="I47" s="32">
        <v>10659.727500000001</v>
      </c>
      <c r="J47" s="32">
        <v>0.22567165850365478</v>
      </c>
      <c r="K47" s="32">
        <f>J47*0.304</f>
        <v>6.860418418511105E-2</v>
      </c>
      <c r="L47" s="38">
        <v>9.1449420964687036E-4</v>
      </c>
      <c r="M47" s="32"/>
      <c r="N47" s="32"/>
      <c r="O47" s="32">
        <v>0.10149117137456734</v>
      </c>
      <c r="P47" s="28">
        <f>SUBTOTAL(9,J47:O47)</f>
        <v>0</v>
      </c>
      <c r="Q47" s="28">
        <f>P47*0.3201</f>
        <v>0</v>
      </c>
      <c r="R47" s="39">
        <v>0.35</v>
      </c>
      <c r="S47" s="29">
        <f t="shared" si="8"/>
        <v>9.9533159105631199</v>
      </c>
      <c r="T47" s="29">
        <f t="shared" si="7"/>
        <v>8.2755459624174819</v>
      </c>
      <c r="U47" s="30">
        <f t="shared" si="9"/>
        <v>814.72750000000087</v>
      </c>
      <c r="V47" s="30">
        <f t="shared" si="2"/>
        <v>-1.6777699481456381</v>
      </c>
      <c r="W47" s="31">
        <f t="shared" si="10"/>
        <v>1014035</v>
      </c>
      <c r="X47" s="105">
        <f t="shared" si="4"/>
        <v>1.1054187489616658E-3</v>
      </c>
    </row>
    <row r="48" spans="1:24" ht="13.5" hidden="1" customHeight="1" x14ac:dyDescent="0.25">
      <c r="B48" s="24" t="s">
        <v>1126</v>
      </c>
      <c r="C48" s="25">
        <v>110</v>
      </c>
      <c r="D48" s="25">
        <v>397</v>
      </c>
      <c r="E48" s="25">
        <f t="shared" si="0"/>
        <v>507</v>
      </c>
      <c r="F48" s="26" t="s">
        <v>1083</v>
      </c>
      <c r="G48" s="33">
        <v>8953.7999999999993</v>
      </c>
      <c r="H48" s="33">
        <v>9845</v>
      </c>
      <c r="I48" s="32">
        <v>10797.2775</v>
      </c>
      <c r="J48" s="32">
        <v>0.22567165850365478</v>
      </c>
      <c r="K48" s="32">
        <f>J48*0.304</f>
        <v>6.860418418511105E-2</v>
      </c>
      <c r="L48" s="38">
        <v>9.1449420964687036E-4</v>
      </c>
      <c r="M48" s="32"/>
      <c r="N48" s="32"/>
      <c r="O48" s="32">
        <v>0.10149117137456734</v>
      </c>
      <c r="P48" s="28">
        <f>SUBTOTAL(9,J48:O48)</f>
        <v>0</v>
      </c>
      <c r="Q48" s="28">
        <f>P48*0.3201</f>
        <v>0</v>
      </c>
      <c r="R48" s="39">
        <v>0.35</v>
      </c>
      <c r="S48" s="29">
        <f t="shared" si="8"/>
        <v>9.9533159105631199</v>
      </c>
      <c r="T48" s="29">
        <f t="shared" si="7"/>
        <v>9.6727018791264499</v>
      </c>
      <c r="U48" s="30">
        <f t="shared" si="9"/>
        <v>952.27750000000015</v>
      </c>
      <c r="V48" s="30">
        <f t="shared" si="2"/>
        <v>-0.28061403143667007</v>
      </c>
      <c r="W48" s="31">
        <f t="shared" si="10"/>
        <v>4991415</v>
      </c>
      <c r="X48" s="105">
        <f t="shared" si="4"/>
        <v>5.4412359778986848E-3</v>
      </c>
    </row>
    <row r="49" spans="1:24" ht="13.5" hidden="1" customHeight="1" x14ac:dyDescent="0.25">
      <c r="B49" s="24" t="s">
        <v>1127</v>
      </c>
      <c r="C49" s="25">
        <v>10</v>
      </c>
      <c r="D49" s="25">
        <v>51</v>
      </c>
      <c r="E49" s="25">
        <f t="shared" si="0"/>
        <v>61</v>
      </c>
      <c r="F49" s="26" t="s">
        <v>1083</v>
      </c>
      <c r="G49" s="33">
        <v>9063.92</v>
      </c>
      <c r="H49" s="33">
        <v>9960.4</v>
      </c>
      <c r="I49" s="32">
        <v>10797.2775</v>
      </c>
      <c r="J49" s="32"/>
      <c r="K49" s="32"/>
      <c r="L49" s="32">
        <v>9.1449420964687036E-4</v>
      </c>
      <c r="M49" s="32"/>
      <c r="N49" s="32"/>
      <c r="O49" s="32">
        <v>0.10149117137456734</v>
      </c>
      <c r="P49" s="32"/>
      <c r="Q49" s="32"/>
      <c r="R49" s="32"/>
      <c r="S49" s="29">
        <f t="shared" si="8"/>
        <v>9.8906433419535915</v>
      </c>
      <c r="T49" s="29">
        <f t="shared" si="7"/>
        <v>8.4020471065419144</v>
      </c>
      <c r="U49" s="30">
        <f t="shared" si="9"/>
        <v>836.87750000000051</v>
      </c>
      <c r="V49" s="30">
        <f t="shared" si="2"/>
        <v>-1.4885962354116771</v>
      </c>
      <c r="W49" s="31">
        <f t="shared" si="10"/>
        <v>607584.4</v>
      </c>
      <c r="X49" s="105">
        <f t="shared" si="4"/>
        <v>6.6233925588034378E-4</v>
      </c>
    </row>
    <row r="50" spans="1:24" ht="13.5" hidden="1" customHeight="1" x14ac:dyDescent="0.25">
      <c r="B50" s="24" t="s">
        <v>1128</v>
      </c>
      <c r="C50" s="25">
        <v>3</v>
      </c>
      <c r="D50" s="25">
        <v>32</v>
      </c>
      <c r="E50" s="25">
        <f t="shared" si="0"/>
        <v>35</v>
      </c>
      <c r="F50" s="26" t="s">
        <v>1083</v>
      </c>
      <c r="G50" s="33">
        <v>10605.8</v>
      </c>
      <c r="H50" s="33">
        <v>11576</v>
      </c>
      <c r="I50" s="32">
        <v>12759.53</v>
      </c>
      <c r="J50" s="32"/>
      <c r="K50" s="32"/>
      <c r="L50" s="32">
        <v>9.1449420964687036E-4</v>
      </c>
      <c r="M50" s="32"/>
      <c r="N50" s="32"/>
      <c r="O50" s="32">
        <v>0.10149117137456734</v>
      </c>
      <c r="P50" s="32"/>
      <c r="Q50" s="32"/>
      <c r="R50" s="32"/>
      <c r="S50" s="29">
        <f t="shared" si="8"/>
        <v>9.1478247751230555</v>
      </c>
      <c r="T50" s="29">
        <f t="shared" ref="T50:T81" si="11">I50/H50*100-100</f>
        <v>10.223997926745</v>
      </c>
      <c r="U50" s="30">
        <f t="shared" si="9"/>
        <v>1183.5300000000007</v>
      </c>
      <c r="V50" s="30">
        <f t="shared" si="2"/>
        <v>1.0761731516219442</v>
      </c>
      <c r="W50" s="31">
        <f t="shared" si="10"/>
        <v>405160</v>
      </c>
      <c r="X50" s="105">
        <f t="shared" si="4"/>
        <v>4.4167258559054523E-4</v>
      </c>
    </row>
    <row r="51" spans="1:24" ht="13.5" hidden="1" customHeight="1" x14ac:dyDescent="0.25">
      <c r="B51" s="24" t="s">
        <v>1129</v>
      </c>
      <c r="C51" s="25">
        <v>3</v>
      </c>
      <c r="D51" s="25">
        <v>9</v>
      </c>
      <c r="E51" s="25">
        <f t="shared" si="0"/>
        <v>12</v>
      </c>
      <c r="F51" s="26" t="s">
        <v>1083</v>
      </c>
      <c r="G51" s="33">
        <v>8953.7999999999993</v>
      </c>
      <c r="H51" s="33">
        <v>9845</v>
      </c>
      <c r="I51" s="32">
        <v>10659.727500000001</v>
      </c>
      <c r="J51" s="32">
        <v>0.22567165850365478</v>
      </c>
      <c r="K51" s="32">
        <f>J51*0.304</f>
        <v>6.860418418511105E-2</v>
      </c>
      <c r="L51" s="38">
        <v>9.1449420964687036E-4</v>
      </c>
      <c r="M51" s="32"/>
      <c r="N51" s="32"/>
      <c r="O51" s="32">
        <v>0.10149117137456734</v>
      </c>
      <c r="P51" s="28">
        <f>SUBTOTAL(9,J51:O51)</f>
        <v>0</v>
      </c>
      <c r="Q51" s="28">
        <f>P51*0.3201</f>
        <v>0</v>
      </c>
      <c r="R51" s="39">
        <v>0.35</v>
      </c>
      <c r="S51" s="29">
        <f t="shared" si="8"/>
        <v>9.9533159105631199</v>
      </c>
      <c r="T51" s="29">
        <f t="shared" si="11"/>
        <v>8.2755459624174819</v>
      </c>
      <c r="U51" s="30">
        <f t="shared" si="9"/>
        <v>814.72750000000087</v>
      </c>
      <c r="V51" s="30">
        <f t="shared" si="2"/>
        <v>-1.6777699481456381</v>
      </c>
      <c r="W51" s="31">
        <f t="shared" si="10"/>
        <v>118140</v>
      </c>
      <c r="X51" s="105">
        <f t="shared" si="4"/>
        <v>1.2878665036446593E-4</v>
      </c>
    </row>
    <row r="52" spans="1:24" ht="13.5" hidden="1" customHeight="1" x14ac:dyDescent="0.25">
      <c r="B52" s="24" t="s">
        <v>1130</v>
      </c>
      <c r="C52" s="40"/>
      <c r="D52" s="25">
        <v>1</v>
      </c>
      <c r="E52" s="25">
        <f t="shared" si="0"/>
        <v>1</v>
      </c>
      <c r="F52" s="26" t="s">
        <v>1083</v>
      </c>
      <c r="G52" s="33">
        <v>9118.98</v>
      </c>
      <c r="H52" s="33">
        <v>9845</v>
      </c>
      <c r="I52" s="32">
        <v>10659.727500000001</v>
      </c>
      <c r="J52" s="32">
        <v>0.22567165850365478</v>
      </c>
      <c r="K52" s="32">
        <f>J52*0.304</f>
        <v>6.860418418511105E-2</v>
      </c>
      <c r="L52" s="38">
        <v>9.1449420964687036E-4</v>
      </c>
      <c r="M52" s="32"/>
      <c r="N52" s="32"/>
      <c r="O52" s="32">
        <v>0.10149117137456734</v>
      </c>
      <c r="P52" s="28">
        <f>SUBTOTAL(9,J52:O52)</f>
        <v>0</v>
      </c>
      <c r="Q52" s="28">
        <f>P52*0.3201</f>
        <v>0</v>
      </c>
      <c r="R52" s="39">
        <v>0.35</v>
      </c>
      <c r="S52" s="29">
        <f t="shared" si="8"/>
        <v>7.9616360601733902</v>
      </c>
      <c r="T52" s="29">
        <f t="shared" si="11"/>
        <v>8.2755459624174819</v>
      </c>
      <c r="U52" s="30">
        <f t="shared" si="9"/>
        <v>814.72750000000087</v>
      </c>
      <c r="V52" s="30">
        <f t="shared" si="2"/>
        <v>0.31390990224409165</v>
      </c>
      <c r="W52" s="31">
        <f t="shared" si="10"/>
        <v>9845</v>
      </c>
      <c r="X52" s="105">
        <f t="shared" si="4"/>
        <v>1.0732220863705493E-5</v>
      </c>
    </row>
    <row r="53" spans="1:24" ht="13.5" hidden="1" customHeight="1" x14ac:dyDescent="0.25">
      <c r="B53" s="36" t="s">
        <v>1131</v>
      </c>
      <c r="C53" s="25">
        <v>2</v>
      </c>
      <c r="D53" s="25"/>
      <c r="E53" s="25">
        <f t="shared" si="0"/>
        <v>2</v>
      </c>
      <c r="F53" s="26"/>
      <c r="G53" s="33">
        <v>10605.8</v>
      </c>
      <c r="H53" s="33">
        <v>10605.8</v>
      </c>
      <c r="I53" s="32">
        <v>11121.83</v>
      </c>
      <c r="J53" s="32"/>
      <c r="K53" s="32"/>
      <c r="L53" s="32"/>
      <c r="M53" s="32"/>
      <c r="N53" s="32"/>
      <c r="O53" s="32"/>
      <c r="P53" s="32"/>
      <c r="Q53" s="32"/>
      <c r="R53" s="32"/>
      <c r="S53" s="29">
        <f t="shared" ref="S53:S69" si="12">H53/G53*100-100</f>
        <v>0</v>
      </c>
      <c r="T53" s="29">
        <f t="shared" si="11"/>
        <v>4.8655452676837285</v>
      </c>
      <c r="U53" s="30">
        <f t="shared" si="9"/>
        <v>516.03000000000065</v>
      </c>
      <c r="V53" s="30">
        <f t="shared" si="2"/>
        <v>4.8655452676837285</v>
      </c>
      <c r="W53" s="31">
        <f t="shared" si="10"/>
        <v>21211.599999999999</v>
      </c>
      <c r="X53" s="105">
        <f t="shared" si="4"/>
        <v>2.312316669096754E-5</v>
      </c>
    </row>
    <row r="54" spans="1:24" ht="13.5" hidden="1" customHeight="1" x14ac:dyDescent="0.25">
      <c r="B54" s="24" t="s">
        <v>1132</v>
      </c>
      <c r="C54" s="25">
        <v>14.3</v>
      </c>
      <c r="D54" s="25">
        <v>142.57</v>
      </c>
      <c r="E54" s="25">
        <f t="shared" si="0"/>
        <v>156.87</v>
      </c>
      <c r="F54" s="26" t="s">
        <v>1111</v>
      </c>
      <c r="G54" s="33">
        <v>2753</v>
      </c>
      <c r="H54" s="33">
        <v>2885</v>
      </c>
      <c r="I54" s="32">
        <v>3275</v>
      </c>
      <c r="J54" s="32"/>
      <c r="K54" s="32"/>
      <c r="L54" s="32"/>
      <c r="M54" s="32"/>
      <c r="N54" s="32"/>
      <c r="O54" s="32"/>
      <c r="P54" s="32"/>
      <c r="Q54" s="32"/>
      <c r="R54" s="32"/>
      <c r="S54" s="29">
        <f t="shared" si="12"/>
        <v>4.7947693425354174</v>
      </c>
      <c r="T54" s="29">
        <f t="shared" si="11"/>
        <v>13.518197573656849</v>
      </c>
      <c r="U54" s="30">
        <f t="shared" si="9"/>
        <v>390</v>
      </c>
      <c r="V54" s="30">
        <f t="shared" si="2"/>
        <v>8.7234282311214315</v>
      </c>
      <c r="W54" s="31">
        <f t="shared" si="10"/>
        <v>452569.95</v>
      </c>
      <c r="X54" s="105">
        <f t="shared" si="4"/>
        <v>4.9335506954557157E-4</v>
      </c>
    </row>
    <row r="55" spans="1:24" ht="13.5" hidden="1" customHeight="1" x14ac:dyDescent="0.25">
      <c r="B55" s="24" t="s">
        <v>1133</v>
      </c>
      <c r="C55" s="40"/>
      <c r="D55" s="25">
        <v>1</v>
      </c>
      <c r="E55" s="25">
        <f t="shared" si="0"/>
        <v>1</v>
      </c>
      <c r="F55" s="26" t="s">
        <v>1083</v>
      </c>
      <c r="G55" s="33">
        <v>9118.98</v>
      </c>
      <c r="H55" s="33">
        <v>10018.1</v>
      </c>
      <c r="I55" s="32">
        <v>10853.28</v>
      </c>
      <c r="J55" s="32"/>
      <c r="K55" s="32"/>
      <c r="L55" s="32"/>
      <c r="M55" s="32"/>
      <c r="N55" s="32"/>
      <c r="O55" s="32"/>
      <c r="P55" s="32"/>
      <c r="Q55" s="32"/>
      <c r="R55" s="32"/>
      <c r="S55" s="29">
        <f t="shared" si="12"/>
        <v>9.8598746789662925</v>
      </c>
      <c r="T55" s="29">
        <f t="shared" si="11"/>
        <v>8.3367105538974471</v>
      </c>
      <c r="U55" s="30">
        <f t="shared" si="9"/>
        <v>835.18000000000029</v>
      </c>
      <c r="V55" s="30">
        <f t="shared" si="2"/>
        <v>-1.5231641250688455</v>
      </c>
      <c r="W55" s="31">
        <f t="shared" si="10"/>
        <v>10018.1</v>
      </c>
      <c r="X55" s="105">
        <f t="shared" si="4"/>
        <v>1.0920920450450789E-5</v>
      </c>
    </row>
    <row r="56" spans="1:24" ht="13.5" customHeight="1" x14ac:dyDescent="0.25">
      <c r="A56" s="197" t="s">
        <v>1374</v>
      </c>
      <c r="B56" s="36" t="s">
        <v>1134</v>
      </c>
      <c r="C56" s="25">
        <v>0.7</v>
      </c>
      <c r="D56" s="25"/>
      <c r="E56" s="25">
        <f t="shared" si="0"/>
        <v>0.7</v>
      </c>
      <c r="F56" s="26"/>
      <c r="G56" s="33">
        <v>2753</v>
      </c>
      <c r="H56" s="33">
        <v>2753</v>
      </c>
      <c r="I56" s="32">
        <v>3110.89</v>
      </c>
      <c r="J56" s="32"/>
      <c r="K56" s="32"/>
      <c r="L56" s="32"/>
      <c r="M56" s="32"/>
      <c r="N56" s="32"/>
      <c r="O56" s="32"/>
      <c r="P56" s="32"/>
      <c r="Q56" s="32"/>
      <c r="R56" s="32"/>
      <c r="S56" s="29">
        <f t="shared" si="12"/>
        <v>0</v>
      </c>
      <c r="T56" s="29">
        <f t="shared" si="11"/>
        <v>12.999999999999986</v>
      </c>
      <c r="U56" s="30">
        <f t="shared" si="9"/>
        <v>357.88999999999987</v>
      </c>
      <c r="V56" s="30">
        <f t="shared" si="2"/>
        <v>12.999999999999986</v>
      </c>
      <c r="W56" s="31">
        <f t="shared" si="10"/>
        <v>1927.1</v>
      </c>
      <c r="X56" s="105">
        <f t="shared" si="4"/>
        <v>2.1007681895832254E-6</v>
      </c>
    </row>
    <row r="57" spans="1:24" ht="13.5" hidden="1" customHeight="1" x14ac:dyDescent="0.25">
      <c r="B57" s="24" t="s">
        <v>1135</v>
      </c>
      <c r="C57" s="40"/>
      <c r="D57" s="25">
        <v>0.5</v>
      </c>
      <c r="E57" s="25">
        <f t="shared" si="0"/>
        <v>0.5</v>
      </c>
      <c r="F57" s="26" t="s">
        <v>1111</v>
      </c>
      <c r="G57" s="33">
        <v>2753</v>
      </c>
      <c r="H57" s="33">
        <v>2885</v>
      </c>
      <c r="I57" s="32">
        <v>3275</v>
      </c>
      <c r="J57" s="32"/>
      <c r="K57" s="32"/>
      <c r="L57" s="32"/>
      <c r="M57" s="32"/>
      <c r="N57" s="32"/>
      <c r="O57" s="32"/>
      <c r="P57" s="32"/>
      <c r="Q57" s="32"/>
      <c r="R57" s="32"/>
      <c r="S57" s="29">
        <f t="shared" si="12"/>
        <v>4.7947693425354174</v>
      </c>
      <c r="T57" s="29">
        <f t="shared" si="11"/>
        <v>13.518197573656849</v>
      </c>
      <c r="U57" s="30">
        <f t="shared" si="9"/>
        <v>390</v>
      </c>
      <c r="V57" s="30">
        <f t="shared" si="2"/>
        <v>8.7234282311214315</v>
      </c>
      <c r="W57" s="31">
        <f t="shared" si="10"/>
        <v>1442.5</v>
      </c>
      <c r="X57" s="105">
        <f t="shared" si="4"/>
        <v>1.5724965562107846E-6</v>
      </c>
    </row>
    <row r="58" spans="1:24" ht="13.5" customHeight="1" x14ac:dyDescent="0.25">
      <c r="A58" s="197" t="s">
        <v>1374</v>
      </c>
      <c r="B58" s="24" t="s">
        <v>1136</v>
      </c>
      <c r="C58" s="25">
        <v>0.7</v>
      </c>
      <c r="D58" s="25">
        <v>5.4</v>
      </c>
      <c r="E58" s="25">
        <f t="shared" si="0"/>
        <v>6.1000000000000005</v>
      </c>
      <c r="F58" s="26" t="s">
        <v>1111</v>
      </c>
      <c r="G58" s="33">
        <v>2753</v>
      </c>
      <c r="H58" s="33">
        <v>2885</v>
      </c>
      <c r="I58" s="32">
        <v>3275</v>
      </c>
      <c r="J58" s="32"/>
      <c r="K58" s="32"/>
      <c r="L58" s="32"/>
      <c r="M58" s="32"/>
      <c r="N58" s="32"/>
      <c r="O58" s="32"/>
      <c r="P58" s="32"/>
      <c r="Q58" s="32"/>
      <c r="R58" s="32"/>
      <c r="S58" s="29">
        <f t="shared" si="12"/>
        <v>4.7947693425354174</v>
      </c>
      <c r="T58" s="29">
        <f t="shared" si="11"/>
        <v>13.518197573656849</v>
      </c>
      <c r="U58" s="30">
        <f t="shared" si="9"/>
        <v>390</v>
      </c>
      <c r="V58" s="30">
        <f t="shared" si="2"/>
        <v>8.7234282311214315</v>
      </c>
      <c r="W58" s="31">
        <f t="shared" si="10"/>
        <v>17598.5</v>
      </c>
      <c r="X58" s="105">
        <f t="shared" si="4"/>
        <v>1.9184457985771572E-5</v>
      </c>
    </row>
    <row r="59" spans="1:24" ht="13.5" customHeight="1" x14ac:dyDescent="0.25">
      <c r="A59" s="197" t="s">
        <v>1374</v>
      </c>
      <c r="B59" s="24" t="s">
        <v>1137</v>
      </c>
      <c r="C59" s="25">
        <v>1.8</v>
      </c>
      <c r="D59" s="25">
        <v>11.1</v>
      </c>
      <c r="E59" s="25">
        <f t="shared" si="0"/>
        <v>12.9</v>
      </c>
      <c r="F59" s="26" t="s">
        <v>1111</v>
      </c>
      <c r="G59" s="33">
        <v>2753</v>
      </c>
      <c r="H59" s="33">
        <v>2885</v>
      </c>
      <c r="I59" s="32">
        <v>3275</v>
      </c>
      <c r="J59" s="32"/>
      <c r="K59" s="32"/>
      <c r="L59" s="32"/>
      <c r="M59" s="32"/>
      <c r="N59" s="32"/>
      <c r="O59" s="32"/>
      <c r="P59" s="32"/>
      <c r="Q59" s="32"/>
      <c r="R59" s="32"/>
      <c r="S59" s="29">
        <f t="shared" si="12"/>
        <v>4.7947693425354174</v>
      </c>
      <c r="T59" s="29">
        <f t="shared" si="11"/>
        <v>13.518197573656849</v>
      </c>
      <c r="U59" s="30">
        <f t="shared" si="9"/>
        <v>390</v>
      </c>
      <c r="V59" s="30">
        <f t="shared" si="2"/>
        <v>8.7234282311214315</v>
      </c>
      <c r="W59" s="31">
        <f t="shared" si="10"/>
        <v>37216.5</v>
      </c>
      <c r="X59" s="105">
        <f t="shared" si="4"/>
        <v>4.0570411150238244E-5</v>
      </c>
    </row>
    <row r="60" spans="1:24" ht="13.5" customHeight="1" x14ac:dyDescent="0.25">
      <c r="A60" s="197" t="s">
        <v>1374</v>
      </c>
      <c r="B60" s="36" t="s">
        <v>1136</v>
      </c>
      <c r="C60" s="25">
        <v>0.9</v>
      </c>
      <c r="D60" s="25"/>
      <c r="E60" s="25">
        <f t="shared" si="0"/>
        <v>0.9</v>
      </c>
      <c r="F60" s="26"/>
      <c r="G60" s="33">
        <v>2753</v>
      </c>
      <c r="H60" s="33">
        <v>2753</v>
      </c>
      <c r="I60" s="32">
        <v>3275</v>
      </c>
      <c r="J60" s="32"/>
      <c r="K60" s="32"/>
      <c r="L60" s="32"/>
      <c r="M60" s="32"/>
      <c r="N60" s="32"/>
      <c r="O60" s="32"/>
      <c r="P60" s="32"/>
      <c r="Q60" s="32"/>
      <c r="R60" s="32"/>
      <c r="S60" s="29">
        <f t="shared" si="12"/>
        <v>0</v>
      </c>
      <c r="T60" s="29">
        <f t="shared" si="11"/>
        <v>18.961133309117329</v>
      </c>
      <c r="U60" s="30">
        <f t="shared" si="9"/>
        <v>522</v>
      </c>
      <c r="V60" s="30">
        <f t="shared" si="2"/>
        <v>18.961133309117329</v>
      </c>
      <c r="W60" s="31">
        <f t="shared" si="10"/>
        <v>2477.7000000000003</v>
      </c>
      <c r="X60" s="105">
        <f t="shared" si="4"/>
        <v>2.7009876723212904E-6</v>
      </c>
    </row>
    <row r="61" spans="1:24" ht="13.5" customHeight="1" x14ac:dyDescent="0.25">
      <c r="A61" s="197" t="s">
        <v>1374</v>
      </c>
      <c r="B61" s="24" t="s">
        <v>1138</v>
      </c>
      <c r="C61" s="40"/>
      <c r="D61" s="25">
        <v>0.2</v>
      </c>
      <c r="E61" s="25">
        <f t="shared" si="0"/>
        <v>0.2</v>
      </c>
      <c r="F61" s="26" t="s">
        <v>1111</v>
      </c>
      <c r="G61" s="33">
        <v>2753</v>
      </c>
      <c r="H61" s="33">
        <v>2885</v>
      </c>
      <c r="I61" s="32">
        <v>3275</v>
      </c>
      <c r="J61" s="32"/>
      <c r="K61" s="32"/>
      <c r="L61" s="32"/>
      <c r="M61" s="32"/>
      <c r="N61" s="32"/>
      <c r="O61" s="32"/>
      <c r="P61" s="32"/>
      <c r="Q61" s="32"/>
      <c r="R61" s="32"/>
      <c r="S61" s="29">
        <f t="shared" si="12"/>
        <v>4.7947693425354174</v>
      </c>
      <c r="T61" s="29">
        <f t="shared" si="11"/>
        <v>13.518197573656849</v>
      </c>
      <c r="U61" s="30">
        <f t="shared" si="9"/>
        <v>390</v>
      </c>
      <c r="V61" s="30">
        <f t="shared" si="2"/>
        <v>8.7234282311214315</v>
      </c>
      <c r="W61" s="31">
        <f t="shared" si="10"/>
        <v>577</v>
      </c>
      <c r="X61" s="105">
        <f t="shared" si="4"/>
        <v>6.2899862248431386E-7</v>
      </c>
    </row>
    <row r="62" spans="1:24" ht="13.5" hidden="1" customHeight="1" x14ac:dyDescent="0.25">
      <c r="B62" s="24" t="s">
        <v>1139</v>
      </c>
      <c r="C62" s="40"/>
      <c r="D62" s="25">
        <v>3.5</v>
      </c>
      <c r="E62" s="25">
        <f t="shared" si="0"/>
        <v>3.5</v>
      </c>
      <c r="F62" s="26" t="s">
        <v>1111</v>
      </c>
      <c r="G62" s="33">
        <v>2753</v>
      </c>
      <c r="H62" s="33">
        <v>2885</v>
      </c>
      <c r="I62" s="32">
        <v>3275</v>
      </c>
      <c r="J62" s="32"/>
      <c r="K62" s="32"/>
      <c r="L62" s="32"/>
      <c r="M62" s="32"/>
      <c r="N62" s="32"/>
      <c r="O62" s="32"/>
      <c r="P62" s="32"/>
      <c r="Q62" s="32"/>
      <c r="R62" s="32"/>
      <c r="S62" s="29">
        <f t="shared" si="12"/>
        <v>4.7947693425354174</v>
      </c>
      <c r="T62" s="29">
        <f t="shared" si="11"/>
        <v>13.518197573656849</v>
      </c>
      <c r="U62" s="30">
        <f t="shared" si="9"/>
        <v>390</v>
      </c>
      <c r="V62" s="30">
        <f t="shared" si="2"/>
        <v>8.7234282311214315</v>
      </c>
      <c r="W62" s="31">
        <f t="shared" si="10"/>
        <v>10097.5</v>
      </c>
      <c r="X62" s="105">
        <f t="shared" si="4"/>
        <v>1.1007475893475492E-5</v>
      </c>
    </row>
    <row r="63" spans="1:24" ht="13.5" hidden="1" customHeight="1" x14ac:dyDescent="0.25">
      <c r="B63" s="24" t="s">
        <v>1140</v>
      </c>
      <c r="C63" s="25">
        <v>25</v>
      </c>
      <c r="D63" s="25">
        <v>151.15</v>
      </c>
      <c r="E63" s="25">
        <f t="shared" si="0"/>
        <v>176.15</v>
      </c>
      <c r="F63" s="26" t="s">
        <v>1111</v>
      </c>
      <c r="G63" s="33">
        <v>2753</v>
      </c>
      <c r="H63" s="33">
        <v>2885</v>
      </c>
      <c r="I63" s="32">
        <v>3275</v>
      </c>
      <c r="J63" s="32"/>
      <c r="K63" s="32"/>
      <c r="L63" s="32"/>
      <c r="M63" s="32"/>
      <c r="N63" s="32"/>
      <c r="O63" s="32"/>
      <c r="P63" s="32"/>
      <c r="Q63" s="32"/>
      <c r="R63" s="32"/>
      <c r="S63" s="29">
        <f t="shared" si="12"/>
        <v>4.7947693425354174</v>
      </c>
      <c r="T63" s="29">
        <f t="shared" si="11"/>
        <v>13.518197573656849</v>
      </c>
      <c r="U63" s="30">
        <f t="shared" si="9"/>
        <v>390</v>
      </c>
      <c r="V63" s="30">
        <f t="shared" si="2"/>
        <v>8.7234282311214315</v>
      </c>
      <c r="W63" s="31">
        <f t="shared" si="10"/>
        <v>508192.75</v>
      </c>
      <c r="X63" s="105">
        <f t="shared" si="4"/>
        <v>5.539905367530594E-4</v>
      </c>
    </row>
    <row r="64" spans="1:24" ht="13.5" hidden="1" customHeight="1" x14ac:dyDescent="0.25">
      <c r="B64" s="24" t="s">
        <v>1141</v>
      </c>
      <c r="C64" s="25">
        <v>2.75</v>
      </c>
      <c r="D64" s="25">
        <v>25.7</v>
      </c>
      <c r="E64" s="25">
        <f t="shared" si="0"/>
        <v>28.45</v>
      </c>
      <c r="F64" s="26" t="s">
        <v>1111</v>
      </c>
      <c r="G64" s="33">
        <v>2753</v>
      </c>
      <c r="H64" s="33">
        <v>2885</v>
      </c>
      <c r="I64" s="32">
        <v>3275</v>
      </c>
      <c r="J64" s="32"/>
      <c r="K64" s="32"/>
      <c r="L64" s="32"/>
      <c r="M64" s="32"/>
      <c r="N64" s="32"/>
      <c r="O64" s="32"/>
      <c r="P64" s="32"/>
      <c r="Q64" s="32"/>
      <c r="R64" s="32"/>
      <c r="S64" s="29">
        <f t="shared" si="12"/>
        <v>4.7947693425354174</v>
      </c>
      <c r="T64" s="29">
        <f t="shared" si="11"/>
        <v>13.518197573656849</v>
      </c>
      <c r="U64" s="30">
        <f t="shared" si="9"/>
        <v>390</v>
      </c>
      <c r="V64" s="30">
        <f t="shared" si="2"/>
        <v>8.7234282311214315</v>
      </c>
      <c r="W64" s="31">
        <f t="shared" si="10"/>
        <v>82078.25</v>
      </c>
      <c r="X64" s="105">
        <f t="shared" si="4"/>
        <v>8.9475054048393643E-5</v>
      </c>
    </row>
    <row r="65" spans="2:24" ht="13.5" hidden="1" customHeight="1" x14ac:dyDescent="0.25">
      <c r="B65" s="24" t="s">
        <v>1142</v>
      </c>
      <c r="C65" s="40"/>
      <c r="D65" s="25">
        <v>5</v>
      </c>
      <c r="E65" s="25">
        <f t="shared" si="0"/>
        <v>5</v>
      </c>
      <c r="F65" s="26" t="s">
        <v>1083</v>
      </c>
      <c r="G65" s="33">
        <v>6379.1</v>
      </c>
      <c r="H65" s="33">
        <v>6974.5</v>
      </c>
      <c r="I65" s="32">
        <v>8583.59</v>
      </c>
      <c r="J65" s="32">
        <f>0.267079392189049+0.0825536250634263</f>
        <v>0.34963301725247531</v>
      </c>
      <c r="K65" s="32">
        <f>J65*0.304</f>
        <v>0.1062884372447525</v>
      </c>
      <c r="L65" s="38">
        <v>5.8809944163900783E-4</v>
      </c>
      <c r="M65" s="32"/>
      <c r="N65" s="32"/>
      <c r="O65" s="32">
        <v>0.06</v>
      </c>
      <c r="P65" s="28">
        <f>SUBTOTAL(9,J65:O65)</f>
        <v>0</v>
      </c>
      <c r="Q65" s="28">
        <f>P65*0.3201</f>
        <v>0</v>
      </c>
      <c r="R65" s="39">
        <v>0.35</v>
      </c>
      <c r="S65" s="29">
        <f t="shared" si="12"/>
        <v>9.3336050540044653</v>
      </c>
      <c r="T65" s="29">
        <f t="shared" si="11"/>
        <v>23.071044519320381</v>
      </c>
      <c r="U65" s="30">
        <f t="shared" si="9"/>
        <v>1609.0900000000001</v>
      </c>
      <c r="V65" s="30">
        <f t="shared" si="2"/>
        <v>13.737439465315916</v>
      </c>
      <c r="W65" s="31">
        <f t="shared" si="10"/>
        <v>34872.5</v>
      </c>
      <c r="X65" s="105">
        <f t="shared" si="4"/>
        <v>3.801517237882883E-5</v>
      </c>
    </row>
    <row r="66" spans="2:24" ht="13.5" hidden="1" customHeight="1" x14ac:dyDescent="0.25">
      <c r="B66" s="24" t="s">
        <v>1143</v>
      </c>
      <c r="C66" s="40"/>
      <c r="D66" s="25">
        <v>1</v>
      </c>
      <c r="E66" s="25">
        <f t="shared" si="0"/>
        <v>1</v>
      </c>
      <c r="F66" s="26" t="s">
        <v>1083</v>
      </c>
      <c r="G66" s="33">
        <v>6103.8</v>
      </c>
      <c r="H66" s="33">
        <v>6686</v>
      </c>
      <c r="I66" s="32">
        <v>8256.09</v>
      </c>
      <c r="J66" s="32">
        <f>0.238006126386704+0.0825536250634263</f>
        <v>0.32055975145013027</v>
      </c>
      <c r="K66" s="32">
        <f>J66*0.304</f>
        <v>9.7450164440839593E-2</v>
      </c>
      <c r="L66" s="38">
        <v>5.8809944163900783E-4</v>
      </c>
      <c r="M66" s="32"/>
      <c r="N66" s="32"/>
      <c r="O66" s="32">
        <v>7.8185900209275419E-2</v>
      </c>
      <c r="P66" s="28">
        <f>SUBTOTAL(9,J66:O66)</f>
        <v>0</v>
      </c>
      <c r="Q66" s="28">
        <f>P66*0.3201</f>
        <v>0</v>
      </c>
      <c r="R66" s="39">
        <v>0.35</v>
      </c>
      <c r="S66" s="29">
        <f t="shared" si="12"/>
        <v>9.5383203905763594</v>
      </c>
      <c r="T66" s="29">
        <f t="shared" si="11"/>
        <v>23.48324857912057</v>
      </c>
      <c r="U66" s="30">
        <f t="shared" si="9"/>
        <v>1570.0900000000001</v>
      </c>
      <c r="V66" s="30">
        <f t="shared" si="2"/>
        <v>13.94492818854421</v>
      </c>
      <c r="W66" s="31">
        <f t="shared" si="10"/>
        <v>6686</v>
      </c>
      <c r="X66" s="105">
        <f t="shared" si="4"/>
        <v>7.2885351645236085E-6</v>
      </c>
    </row>
    <row r="67" spans="2:24" ht="13.5" hidden="1" customHeight="1" x14ac:dyDescent="0.25">
      <c r="B67" s="24" t="s">
        <v>1144</v>
      </c>
      <c r="C67" s="40"/>
      <c r="D67" s="25">
        <v>11</v>
      </c>
      <c r="E67" s="25">
        <f t="shared" si="0"/>
        <v>11</v>
      </c>
      <c r="F67" s="26" t="s">
        <v>1083</v>
      </c>
      <c r="G67" s="33">
        <v>6516.75</v>
      </c>
      <c r="H67" s="33">
        <v>7118.75</v>
      </c>
      <c r="I67" s="32">
        <v>9238.59</v>
      </c>
      <c r="J67" s="32">
        <f>0.280799648807523+0.0825536250634263</f>
        <v>0.36335327387094929</v>
      </c>
      <c r="K67" s="32">
        <f>J67*0.304</f>
        <v>0.11045939525676858</v>
      </c>
      <c r="L67" s="38">
        <v>5.8809944163900783E-4</v>
      </c>
      <c r="M67" s="32"/>
      <c r="N67" s="32"/>
      <c r="O67" s="32">
        <v>7.8185900209275419E-2</v>
      </c>
      <c r="P67" s="28">
        <f>SUBTOTAL(9,J67:O67)</f>
        <v>0</v>
      </c>
      <c r="Q67" s="28">
        <f>P67*0.3201</f>
        <v>0</v>
      </c>
      <c r="R67" s="39">
        <v>0.35</v>
      </c>
      <c r="S67" s="29">
        <f t="shared" si="12"/>
        <v>9.2377335328192771</v>
      </c>
      <c r="T67" s="29">
        <f t="shared" si="11"/>
        <v>29.778261633011397</v>
      </c>
      <c r="U67" s="30">
        <f t="shared" si="9"/>
        <v>2119.84</v>
      </c>
      <c r="V67" s="30">
        <f t="shared" si="2"/>
        <v>20.54052810019212</v>
      </c>
      <c r="W67" s="31">
        <f t="shared" si="10"/>
        <v>78306.25</v>
      </c>
      <c r="X67" s="105">
        <f t="shared" si="4"/>
        <v>8.5363125445255287E-5</v>
      </c>
    </row>
    <row r="68" spans="2:24" ht="13.5" hidden="1" customHeight="1" x14ac:dyDescent="0.25">
      <c r="B68" s="24" t="s">
        <v>1145</v>
      </c>
      <c r="C68" s="25">
        <v>4</v>
      </c>
      <c r="D68" s="25">
        <v>12</v>
      </c>
      <c r="E68" s="25">
        <f t="shared" si="0"/>
        <v>16</v>
      </c>
      <c r="F68" s="26" t="s">
        <v>1083</v>
      </c>
      <c r="G68" s="33">
        <v>6103.8</v>
      </c>
      <c r="H68" s="33">
        <v>6686</v>
      </c>
      <c r="I68" s="32">
        <v>8256.09</v>
      </c>
      <c r="J68" s="32">
        <f>0.238006126386704+0.0825536250634263</f>
        <v>0.32055975145013027</v>
      </c>
      <c r="K68" s="32">
        <f>J68*0.304</f>
        <v>9.7450164440839593E-2</v>
      </c>
      <c r="L68" s="38">
        <v>5.8809944163900783E-4</v>
      </c>
      <c r="M68" s="32"/>
      <c r="N68" s="32"/>
      <c r="O68" s="32">
        <v>7.8185900209275419E-2</v>
      </c>
      <c r="P68" s="28">
        <f>SUBTOTAL(9,J68:O68)</f>
        <v>0</v>
      </c>
      <c r="Q68" s="28">
        <f>P68*0.3201</f>
        <v>0</v>
      </c>
      <c r="R68" s="39">
        <v>0.35</v>
      </c>
      <c r="S68" s="29">
        <f t="shared" si="12"/>
        <v>9.5383203905763594</v>
      </c>
      <c r="T68" s="29">
        <f t="shared" si="11"/>
        <v>23.48324857912057</v>
      </c>
      <c r="U68" s="30">
        <f t="shared" si="9"/>
        <v>1570.0900000000001</v>
      </c>
      <c r="V68" s="30">
        <f t="shared" si="2"/>
        <v>13.94492818854421</v>
      </c>
      <c r="W68" s="31">
        <f t="shared" si="10"/>
        <v>106976</v>
      </c>
      <c r="X68" s="105">
        <f t="shared" si="4"/>
        <v>1.1661656263237774E-4</v>
      </c>
    </row>
    <row r="69" spans="2:24" ht="13.5" hidden="1" customHeight="1" x14ac:dyDescent="0.25">
      <c r="B69" s="24" t="s">
        <v>1146</v>
      </c>
      <c r="C69" s="25">
        <v>3</v>
      </c>
      <c r="D69" s="25">
        <v>11</v>
      </c>
      <c r="E69" s="25">
        <f t="shared" si="0"/>
        <v>14</v>
      </c>
      <c r="F69" s="26" t="s">
        <v>1083</v>
      </c>
      <c r="G69" s="33">
        <v>6516.75</v>
      </c>
      <c r="H69" s="33">
        <v>7118.75</v>
      </c>
      <c r="I69" s="32">
        <v>8747.34</v>
      </c>
      <c r="J69" s="32">
        <f>0.280799648807523+0.0825536250634263</f>
        <v>0.36335327387094929</v>
      </c>
      <c r="K69" s="32">
        <f>J69*0.304</f>
        <v>0.11045939525676858</v>
      </c>
      <c r="L69" s="38">
        <v>5.8809944163900783E-4</v>
      </c>
      <c r="M69" s="32"/>
      <c r="N69" s="32"/>
      <c r="O69" s="32">
        <v>7.8185900209275419E-2</v>
      </c>
      <c r="P69" s="28">
        <f>SUBTOTAL(9,J69:O69)</f>
        <v>0</v>
      </c>
      <c r="Q69" s="28">
        <f>P69*0.3201</f>
        <v>0</v>
      </c>
      <c r="R69" s="39">
        <v>0.35</v>
      </c>
      <c r="S69" s="29">
        <f t="shared" si="12"/>
        <v>9.2377335328192771</v>
      </c>
      <c r="T69" s="29">
        <f t="shared" si="11"/>
        <v>22.877471466198429</v>
      </c>
      <c r="U69" s="30">
        <f t="shared" si="9"/>
        <v>1628.5900000000001</v>
      </c>
      <c r="V69" s="30">
        <f t="shared" si="2"/>
        <v>13.639737933379152</v>
      </c>
      <c r="W69" s="31">
        <f t="shared" si="10"/>
        <v>99662.5</v>
      </c>
      <c r="X69" s="105">
        <f t="shared" si="4"/>
        <v>1.0864397783941581E-4</v>
      </c>
    </row>
    <row r="70" spans="2:24" ht="13.5" hidden="1" customHeight="1" x14ac:dyDescent="0.25">
      <c r="B70" s="24" t="s">
        <v>1147</v>
      </c>
      <c r="C70" s="40"/>
      <c r="D70" s="25">
        <v>2</v>
      </c>
      <c r="E70" s="25">
        <f t="shared" ref="E70:E124" si="13">D70+C70</f>
        <v>2</v>
      </c>
      <c r="F70" s="26" t="s">
        <v>1148</v>
      </c>
      <c r="G70" s="26"/>
      <c r="H70" s="27">
        <v>900</v>
      </c>
      <c r="I70" s="28">
        <v>1021.9107519722132</v>
      </c>
      <c r="J70" s="32"/>
      <c r="K70" s="28"/>
      <c r="L70" s="28">
        <v>5.8809944163900783E-4</v>
      </c>
      <c r="M70" s="28"/>
      <c r="N70" s="28"/>
      <c r="O70" s="28"/>
      <c r="P70" s="28"/>
      <c r="Q70" s="28"/>
      <c r="R70" s="28"/>
      <c r="S70" s="29">
        <v>0</v>
      </c>
      <c r="T70" s="29">
        <f t="shared" si="11"/>
        <v>13.545639108023693</v>
      </c>
      <c r="U70" s="30">
        <f t="shared" ref="U70:U101" si="14">I70-H70</f>
        <v>121.91075197221323</v>
      </c>
      <c r="V70" s="30">
        <f t="shared" ref="V70:V124" si="15">T70-S70</f>
        <v>13.545639108023693</v>
      </c>
      <c r="W70" s="31">
        <f t="shared" ref="W70:W101" si="16">E70*H70</f>
        <v>1800</v>
      </c>
      <c r="X70" s="105">
        <f t="shared" si="4"/>
        <v>1.9622140736079115E-6</v>
      </c>
    </row>
    <row r="71" spans="2:24" ht="13.5" hidden="1" customHeight="1" x14ac:dyDescent="0.25">
      <c r="B71" s="24" t="s">
        <v>1149</v>
      </c>
      <c r="C71" s="25">
        <v>41.5</v>
      </c>
      <c r="D71" s="25">
        <v>354.5</v>
      </c>
      <c r="E71" s="25">
        <f t="shared" si="13"/>
        <v>396</v>
      </c>
      <c r="F71" s="26" t="s">
        <v>1148</v>
      </c>
      <c r="G71" s="33">
        <v>4504</v>
      </c>
      <c r="H71" s="33">
        <v>4967</v>
      </c>
      <c r="I71" s="33">
        <v>5692.4259250439754</v>
      </c>
      <c r="J71" s="32"/>
      <c r="K71" s="28"/>
      <c r="L71" s="28">
        <v>5.8809944163900783E-4</v>
      </c>
      <c r="M71" s="28"/>
      <c r="N71" s="28"/>
      <c r="O71" s="28"/>
      <c r="P71" s="28"/>
      <c r="Q71" s="28"/>
      <c r="R71" s="28"/>
      <c r="S71" s="29">
        <f t="shared" ref="S71:S84" si="17">H71/G71*100-100</f>
        <v>10.279751332149203</v>
      </c>
      <c r="T71" s="29">
        <f t="shared" si="11"/>
        <v>14.604910912904671</v>
      </c>
      <c r="U71" s="30">
        <f t="shared" si="14"/>
        <v>725.42592504397544</v>
      </c>
      <c r="V71" s="30">
        <f t="shared" si="15"/>
        <v>4.3251595807554679</v>
      </c>
      <c r="W71" s="31">
        <f t="shared" si="16"/>
        <v>1966932</v>
      </c>
      <c r="X71" s="105">
        <f t="shared" ref="X71:X124" si="18">W71/$W$125*100%</f>
        <v>2.1441898067943092E-3</v>
      </c>
    </row>
    <row r="72" spans="2:24" ht="13.5" hidden="1" customHeight="1" x14ac:dyDescent="0.25">
      <c r="B72" s="24" t="s">
        <v>1150</v>
      </c>
      <c r="C72" s="40"/>
      <c r="D72" s="25">
        <v>6</v>
      </c>
      <c r="E72" s="25">
        <f t="shared" si="13"/>
        <v>6</v>
      </c>
      <c r="F72" s="26" t="s">
        <v>1148</v>
      </c>
      <c r="G72" s="33">
        <v>4504</v>
      </c>
      <c r="H72" s="33">
        <v>4967</v>
      </c>
      <c r="I72" s="33">
        <v>5692.4259250439754</v>
      </c>
      <c r="J72" s="32"/>
      <c r="K72" s="28"/>
      <c r="L72" s="28">
        <v>5.8809944163900783E-4</v>
      </c>
      <c r="M72" s="28"/>
      <c r="N72" s="28"/>
      <c r="O72" s="28"/>
      <c r="P72" s="28"/>
      <c r="Q72" s="28"/>
      <c r="R72" s="28"/>
      <c r="S72" s="29">
        <f t="shared" si="17"/>
        <v>10.279751332149203</v>
      </c>
      <c r="T72" s="29">
        <f t="shared" si="11"/>
        <v>14.604910912904671</v>
      </c>
      <c r="U72" s="30">
        <f t="shared" si="14"/>
        <v>725.42592504397544</v>
      </c>
      <c r="V72" s="30">
        <f t="shared" si="15"/>
        <v>4.3251595807554679</v>
      </c>
      <c r="W72" s="31">
        <f t="shared" si="16"/>
        <v>29802</v>
      </c>
      <c r="X72" s="105">
        <f t="shared" si="18"/>
        <v>3.2487724345368322E-5</v>
      </c>
    </row>
    <row r="73" spans="2:24" ht="13.5" hidden="1" customHeight="1" x14ac:dyDescent="0.25">
      <c r="B73" s="24" t="s">
        <v>1151</v>
      </c>
      <c r="C73" s="25">
        <v>67.599999999999994</v>
      </c>
      <c r="D73" s="25">
        <v>323</v>
      </c>
      <c r="E73" s="25">
        <f t="shared" si="13"/>
        <v>390.6</v>
      </c>
      <c r="F73" s="26" t="s">
        <v>1111</v>
      </c>
      <c r="G73" s="33">
        <v>2753</v>
      </c>
      <c r="H73" s="33">
        <v>2885</v>
      </c>
      <c r="I73" s="28">
        <v>3275</v>
      </c>
      <c r="J73" s="32"/>
      <c r="K73" s="28"/>
      <c r="L73" s="28"/>
      <c r="M73" s="28"/>
      <c r="N73" s="28"/>
      <c r="O73" s="28"/>
      <c r="P73" s="28"/>
      <c r="Q73" s="28"/>
      <c r="R73" s="28"/>
      <c r="S73" s="29">
        <f t="shared" si="17"/>
        <v>4.7947693425354174</v>
      </c>
      <c r="T73" s="29">
        <f t="shared" si="11"/>
        <v>13.518197573656849</v>
      </c>
      <c r="U73" s="30">
        <f t="shared" si="14"/>
        <v>390</v>
      </c>
      <c r="V73" s="30">
        <f t="shared" si="15"/>
        <v>8.7234282311214315</v>
      </c>
      <c r="W73" s="31">
        <f t="shared" si="16"/>
        <v>1126881</v>
      </c>
      <c r="X73" s="105">
        <f t="shared" si="18"/>
        <v>1.2284343097118649E-3</v>
      </c>
    </row>
    <row r="74" spans="2:24" ht="13.5" hidden="1" customHeight="1" x14ac:dyDescent="0.25">
      <c r="B74" s="24" t="s">
        <v>1152</v>
      </c>
      <c r="C74" s="25">
        <v>70.3</v>
      </c>
      <c r="D74" s="25">
        <v>323.89999999999998</v>
      </c>
      <c r="E74" s="25">
        <f t="shared" si="13"/>
        <v>394.2</v>
      </c>
      <c r="F74" s="26" t="s">
        <v>1111</v>
      </c>
      <c r="G74" s="33">
        <v>2753</v>
      </c>
      <c r="H74" s="33">
        <v>2885</v>
      </c>
      <c r="I74" s="28">
        <v>3275</v>
      </c>
      <c r="J74" s="32"/>
      <c r="K74" s="28"/>
      <c r="L74" s="28"/>
      <c r="M74" s="28"/>
      <c r="N74" s="28"/>
      <c r="O74" s="28"/>
      <c r="P74" s="28"/>
      <c r="Q74" s="28"/>
      <c r="R74" s="28"/>
      <c r="S74" s="29">
        <f t="shared" si="17"/>
        <v>4.7947693425354174</v>
      </c>
      <c r="T74" s="29">
        <f t="shared" si="11"/>
        <v>13.518197573656849</v>
      </c>
      <c r="U74" s="30">
        <f t="shared" si="14"/>
        <v>390</v>
      </c>
      <c r="V74" s="30">
        <f t="shared" si="15"/>
        <v>8.7234282311214315</v>
      </c>
      <c r="W74" s="31">
        <f t="shared" si="16"/>
        <v>1137267</v>
      </c>
      <c r="X74" s="105">
        <f t="shared" si="18"/>
        <v>1.2397562849165826E-3</v>
      </c>
    </row>
    <row r="75" spans="2:24" ht="13.5" hidden="1" customHeight="1" x14ac:dyDescent="0.25">
      <c r="B75" s="24" t="s">
        <v>1153</v>
      </c>
      <c r="C75" s="25">
        <v>6.1</v>
      </c>
      <c r="D75" s="25">
        <v>47.9</v>
      </c>
      <c r="E75" s="25">
        <f t="shared" si="13"/>
        <v>54</v>
      </c>
      <c r="F75" s="26" t="s">
        <v>1111</v>
      </c>
      <c r="G75" s="33">
        <v>2753</v>
      </c>
      <c r="H75" s="33">
        <v>2885</v>
      </c>
      <c r="I75" s="28">
        <v>3275</v>
      </c>
      <c r="J75" s="32"/>
      <c r="K75" s="28"/>
      <c r="L75" s="28"/>
      <c r="M75" s="28"/>
      <c r="N75" s="28"/>
      <c r="O75" s="28"/>
      <c r="P75" s="28"/>
      <c r="Q75" s="28"/>
      <c r="R75" s="28"/>
      <c r="S75" s="29">
        <f t="shared" si="17"/>
        <v>4.7947693425354174</v>
      </c>
      <c r="T75" s="29">
        <f t="shared" si="11"/>
        <v>13.518197573656849</v>
      </c>
      <c r="U75" s="30">
        <f t="shared" si="14"/>
        <v>390</v>
      </c>
      <c r="V75" s="30">
        <f t="shared" si="15"/>
        <v>8.7234282311214315</v>
      </c>
      <c r="W75" s="31">
        <f t="shared" si="16"/>
        <v>155790</v>
      </c>
      <c r="X75" s="105">
        <f t="shared" si="18"/>
        <v>1.6982962807076472E-4</v>
      </c>
    </row>
    <row r="76" spans="2:24" ht="13.5" hidden="1" customHeight="1" x14ac:dyDescent="0.25">
      <c r="B76" s="24" t="s">
        <v>1154</v>
      </c>
      <c r="C76" s="25">
        <v>6.1</v>
      </c>
      <c r="D76" s="25">
        <v>47.72</v>
      </c>
      <c r="E76" s="25">
        <f t="shared" si="13"/>
        <v>53.82</v>
      </c>
      <c r="F76" s="26" t="s">
        <v>1111</v>
      </c>
      <c r="G76" s="33">
        <v>2753</v>
      </c>
      <c r="H76" s="33">
        <v>2885</v>
      </c>
      <c r="I76" s="28">
        <v>3275</v>
      </c>
      <c r="J76" s="32"/>
      <c r="K76" s="28"/>
      <c r="L76" s="28"/>
      <c r="M76" s="28"/>
      <c r="N76" s="28"/>
      <c r="O76" s="28"/>
      <c r="P76" s="28"/>
      <c r="Q76" s="28"/>
      <c r="R76" s="28"/>
      <c r="S76" s="29">
        <f t="shared" si="17"/>
        <v>4.7947693425354174</v>
      </c>
      <c r="T76" s="29">
        <f t="shared" si="11"/>
        <v>13.518197573656849</v>
      </c>
      <c r="U76" s="30">
        <f t="shared" si="14"/>
        <v>390</v>
      </c>
      <c r="V76" s="30">
        <f t="shared" si="15"/>
        <v>8.7234282311214315</v>
      </c>
      <c r="W76" s="31">
        <f t="shared" si="16"/>
        <v>155270.70000000001</v>
      </c>
      <c r="X76" s="105">
        <f t="shared" si="18"/>
        <v>1.6926352931052887E-4</v>
      </c>
    </row>
    <row r="77" spans="2:24" ht="13.5" hidden="1" customHeight="1" x14ac:dyDescent="0.25">
      <c r="B77" s="24" t="s">
        <v>1155</v>
      </c>
      <c r="C77" s="25">
        <f>(0.062+0.513)</f>
        <v>0.57499999999999996</v>
      </c>
      <c r="D77" s="25">
        <v>3.738</v>
      </c>
      <c r="E77" s="25">
        <f t="shared" si="13"/>
        <v>4.3129999999999997</v>
      </c>
      <c r="F77" s="26" t="s">
        <v>1156</v>
      </c>
      <c r="G77" s="26">
        <v>67.02</v>
      </c>
      <c r="H77" s="27">
        <v>69.930000000000007</v>
      </c>
      <c r="I77" s="28">
        <v>71.34</v>
      </c>
      <c r="J77" s="32"/>
      <c r="K77" s="28"/>
      <c r="L77" s="28"/>
      <c r="M77" s="28"/>
      <c r="N77" s="28"/>
      <c r="O77" s="28"/>
      <c r="P77" s="28"/>
      <c r="Q77" s="28"/>
      <c r="R77" s="28"/>
      <c r="S77" s="29">
        <f t="shared" si="17"/>
        <v>4.3419874664279519</v>
      </c>
      <c r="T77" s="29">
        <f t="shared" si="11"/>
        <v>2.0163020163020065</v>
      </c>
      <c r="U77" s="30">
        <f t="shared" si="14"/>
        <v>1.4099999999999966</v>
      </c>
      <c r="V77" s="30">
        <f t="shared" si="15"/>
        <v>-2.3256854501259454</v>
      </c>
      <c r="W77" s="31">
        <f t="shared" si="16"/>
        <v>301.60809</v>
      </c>
      <c r="X77" s="105">
        <f t="shared" si="18"/>
        <v>3.2878868828444534E-7</v>
      </c>
    </row>
    <row r="78" spans="2:24" ht="13.5" hidden="1" customHeight="1" x14ac:dyDescent="0.25">
      <c r="B78" s="24" t="s">
        <v>1157</v>
      </c>
      <c r="C78" s="25">
        <v>63.57</v>
      </c>
      <c r="D78" s="25">
        <v>338.5</v>
      </c>
      <c r="E78" s="25">
        <f t="shared" si="13"/>
        <v>402.07</v>
      </c>
      <c r="F78" s="26" t="s">
        <v>1111</v>
      </c>
      <c r="G78" s="33">
        <v>2753</v>
      </c>
      <c r="H78" s="33">
        <v>2885</v>
      </c>
      <c r="I78" s="28">
        <v>3275</v>
      </c>
      <c r="J78" s="32"/>
      <c r="K78" s="28"/>
      <c r="L78" s="28"/>
      <c r="M78" s="28"/>
      <c r="N78" s="28"/>
      <c r="O78" s="28"/>
      <c r="P78" s="28"/>
      <c r="Q78" s="28"/>
      <c r="R78" s="28"/>
      <c r="S78" s="29">
        <f t="shared" si="17"/>
        <v>4.7947693425354174</v>
      </c>
      <c r="T78" s="29">
        <f t="shared" si="11"/>
        <v>13.518197573656849</v>
      </c>
      <c r="U78" s="30">
        <f t="shared" si="14"/>
        <v>390</v>
      </c>
      <c r="V78" s="30">
        <f t="shared" si="15"/>
        <v>8.7234282311214315</v>
      </c>
      <c r="W78" s="31">
        <f t="shared" si="16"/>
        <v>1159971.95</v>
      </c>
      <c r="X78" s="105">
        <f t="shared" si="18"/>
        <v>1.2645073807113403E-3</v>
      </c>
    </row>
    <row r="79" spans="2:24" ht="13.5" hidden="1" customHeight="1" x14ac:dyDescent="0.25">
      <c r="B79" s="24" t="s">
        <v>1158</v>
      </c>
      <c r="C79" s="25">
        <v>63.7</v>
      </c>
      <c r="D79" s="25">
        <v>335.4</v>
      </c>
      <c r="E79" s="25">
        <f t="shared" si="13"/>
        <v>399.09999999999997</v>
      </c>
      <c r="F79" s="26" t="s">
        <v>1111</v>
      </c>
      <c r="G79" s="33">
        <v>2753</v>
      </c>
      <c r="H79" s="33">
        <v>2885</v>
      </c>
      <c r="I79" s="28">
        <v>3275</v>
      </c>
      <c r="J79" s="32"/>
      <c r="K79" s="28"/>
      <c r="L79" s="28"/>
      <c r="M79" s="28"/>
      <c r="N79" s="28"/>
      <c r="O79" s="28"/>
      <c r="P79" s="28"/>
      <c r="Q79" s="28"/>
      <c r="R79" s="28"/>
      <c r="S79" s="29">
        <f t="shared" si="17"/>
        <v>4.7947693425354174</v>
      </c>
      <c r="T79" s="29">
        <f t="shared" si="11"/>
        <v>13.518197573656849</v>
      </c>
      <c r="U79" s="30">
        <f t="shared" si="14"/>
        <v>390</v>
      </c>
      <c r="V79" s="30">
        <f t="shared" si="15"/>
        <v>8.7234282311214315</v>
      </c>
      <c r="W79" s="31">
        <f t="shared" si="16"/>
        <v>1151403.5</v>
      </c>
      <c r="X79" s="105">
        <f t="shared" si="18"/>
        <v>1.2551667511674482E-3</v>
      </c>
    </row>
    <row r="80" spans="2:24" ht="13.5" hidden="1" customHeight="1" x14ac:dyDescent="0.25">
      <c r="B80" s="24" t="s">
        <v>1159</v>
      </c>
      <c r="C80" s="25">
        <v>103.53</v>
      </c>
      <c r="D80" s="25">
        <v>504.2</v>
      </c>
      <c r="E80" s="25">
        <f t="shared" si="13"/>
        <v>607.73</v>
      </c>
      <c r="F80" s="26" t="s">
        <v>1111</v>
      </c>
      <c r="G80" s="33">
        <v>2753</v>
      </c>
      <c r="H80" s="33">
        <v>2885</v>
      </c>
      <c r="I80" s="28">
        <v>3275</v>
      </c>
      <c r="J80" s="32"/>
      <c r="K80" s="28"/>
      <c r="L80" s="28"/>
      <c r="M80" s="28"/>
      <c r="N80" s="28"/>
      <c r="O80" s="28"/>
      <c r="P80" s="28"/>
      <c r="Q80" s="28"/>
      <c r="R80" s="28"/>
      <c r="S80" s="29">
        <f t="shared" si="17"/>
        <v>4.7947693425354174</v>
      </c>
      <c r="T80" s="29">
        <f t="shared" si="11"/>
        <v>13.518197573656849</v>
      </c>
      <c r="U80" s="30">
        <f t="shared" si="14"/>
        <v>390</v>
      </c>
      <c r="V80" s="30">
        <f t="shared" si="15"/>
        <v>8.7234282311214315</v>
      </c>
      <c r="W80" s="31">
        <f t="shared" si="16"/>
        <v>1753301.05</v>
      </c>
      <c r="X80" s="105">
        <f t="shared" si="18"/>
        <v>1.9113066642119602E-3</v>
      </c>
    </row>
    <row r="81" spans="2:24" ht="13.5" hidden="1" customHeight="1" x14ac:dyDescent="0.25">
      <c r="B81" s="24" t="s">
        <v>1160</v>
      </c>
      <c r="C81" s="25">
        <v>103.53</v>
      </c>
      <c r="D81" s="25">
        <v>504.23</v>
      </c>
      <c r="E81" s="25">
        <f t="shared" si="13"/>
        <v>607.76</v>
      </c>
      <c r="F81" s="26" t="s">
        <v>1111</v>
      </c>
      <c r="G81" s="33">
        <v>2753</v>
      </c>
      <c r="H81" s="33">
        <v>2885</v>
      </c>
      <c r="I81" s="28">
        <v>3275</v>
      </c>
      <c r="J81" s="32"/>
      <c r="K81" s="28"/>
      <c r="L81" s="28"/>
      <c r="M81" s="28"/>
      <c r="N81" s="28"/>
      <c r="O81" s="28"/>
      <c r="P81" s="28"/>
      <c r="Q81" s="28"/>
      <c r="R81" s="28"/>
      <c r="S81" s="29">
        <f t="shared" si="17"/>
        <v>4.7947693425354174</v>
      </c>
      <c r="T81" s="29">
        <f t="shared" si="11"/>
        <v>13.518197573656849</v>
      </c>
      <c r="U81" s="30">
        <f t="shared" si="14"/>
        <v>390</v>
      </c>
      <c r="V81" s="30">
        <f t="shared" si="15"/>
        <v>8.7234282311214315</v>
      </c>
      <c r="W81" s="31">
        <f t="shared" si="16"/>
        <v>1753387.5999999999</v>
      </c>
      <c r="X81" s="105">
        <f t="shared" si="18"/>
        <v>1.9114010140053328E-3</v>
      </c>
    </row>
    <row r="82" spans="2:24" ht="13.5" hidden="1" customHeight="1" x14ac:dyDescent="0.25">
      <c r="B82" s="24" t="s">
        <v>1161</v>
      </c>
      <c r="C82" s="25">
        <v>0.4</v>
      </c>
      <c r="D82" s="25">
        <v>1</v>
      </c>
      <c r="E82" s="25">
        <f t="shared" si="13"/>
        <v>1.4</v>
      </c>
      <c r="F82" s="26" t="s">
        <v>1111</v>
      </c>
      <c r="G82" s="33">
        <v>2753</v>
      </c>
      <c r="H82" s="33">
        <v>2885</v>
      </c>
      <c r="I82" s="28">
        <v>3275</v>
      </c>
      <c r="J82" s="32"/>
      <c r="K82" s="28"/>
      <c r="L82" s="28"/>
      <c r="M82" s="28"/>
      <c r="N82" s="28"/>
      <c r="O82" s="28"/>
      <c r="P82" s="28"/>
      <c r="Q82" s="28"/>
      <c r="R82" s="28"/>
      <c r="S82" s="29">
        <f t="shared" si="17"/>
        <v>4.7947693425354174</v>
      </c>
      <c r="T82" s="29">
        <f t="shared" ref="T82:T113" si="19">I82/H82*100-100</f>
        <v>13.518197573656849</v>
      </c>
      <c r="U82" s="30">
        <f t="shared" si="14"/>
        <v>390</v>
      </c>
      <c r="V82" s="30">
        <f t="shared" si="15"/>
        <v>8.7234282311214315</v>
      </c>
      <c r="W82" s="31">
        <f t="shared" si="16"/>
        <v>4038.9999999999995</v>
      </c>
      <c r="X82" s="105">
        <f t="shared" si="18"/>
        <v>4.4029903573901964E-6</v>
      </c>
    </row>
    <row r="83" spans="2:24" ht="13.5" hidden="1" customHeight="1" x14ac:dyDescent="0.25">
      <c r="B83" s="24" t="s">
        <v>1162</v>
      </c>
      <c r="C83" s="25">
        <v>126.84</v>
      </c>
      <c r="D83" s="25">
        <v>712.12</v>
      </c>
      <c r="E83" s="25">
        <f t="shared" si="13"/>
        <v>838.96</v>
      </c>
      <c r="F83" s="26" t="s">
        <v>1111</v>
      </c>
      <c r="G83" s="33">
        <v>2753</v>
      </c>
      <c r="H83" s="33">
        <v>2885</v>
      </c>
      <c r="I83" s="28">
        <v>3275</v>
      </c>
      <c r="J83" s="32"/>
      <c r="K83" s="28"/>
      <c r="L83" s="28"/>
      <c r="M83" s="28"/>
      <c r="N83" s="28"/>
      <c r="O83" s="28"/>
      <c r="P83" s="28"/>
      <c r="Q83" s="28"/>
      <c r="R83" s="28"/>
      <c r="S83" s="29">
        <f t="shared" si="17"/>
        <v>4.7947693425354174</v>
      </c>
      <c r="T83" s="29">
        <f t="shared" si="19"/>
        <v>13.518197573656849</v>
      </c>
      <c r="U83" s="30">
        <f t="shared" si="14"/>
        <v>390</v>
      </c>
      <c r="V83" s="30">
        <f t="shared" si="15"/>
        <v>8.7234282311214315</v>
      </c>
      <c r="W83" s="31">
        <f t="shared" si="16"/>
        <v>2420399.6</v>
      </c>
      <c r="X83" s="105">
        <f t="shared" si="18"/>
        <v>2.6385234215971997E-3</v>
      </c>
    </row>
    <row r="84" spans="2:24" ht="13.5" hidden="1" customHeight="1" x14ac:dyDescent="0.25">
      <c r="B84" s="24" t="s">
        <v>1163</v>
      </c>
      <c r="C84" s="25">
        <v>127.84</v>
      </c>
      <c r="D84" s="25">
        <v>711.79</v>
      </c>
      <c r="E84" s="25">
        <f t="shared" si="13"/>
        <v>839.63</v>
      </c>
      <c r="F84" s="26" t="s">
        <v>1111</v>
      </c>
      <c r="G84" s="33">
        <v>2753</v>
      </c>
      <c r="H84" s="33">
        <v>2885</v>
      </c>
      <c r="I84" s="28">
        <v>3275</v>
      </c>
      <c r="J84" s="32"/>
      <c r="K84" s="28"/>
      <c r="L84" s="28"/>
      <c r="M84" s="28"/>
      <c r="N84" s="28"/>
      <c r="O84" s="28"/>
      <c r="P84" s="28"/>
      <c r="Q84" s="28"/>
      <c r="R84" s="28"/>
      <c r="S84" s="29">
        <f t="shared" si="17"/>
        <v>4.7947693425354174</v>
      </c>
      <c r="T84" s="29">
        <f t="shared" si="19"/>
        <v>13.518197573656849</v>
      </c>
      <c r="U84" s="30">
        <f t="shared" si="14"/>
        <v>390</v>
      </c>
      <c r="V84" s="30">
        <f t="shared" si="15"/>
        <v>8.7234282311214315</v>
      </c>
      <c r="W84" s="31">
        <f t="shared" si="16"/>
        <v>2422332.5499999998</v>
      </c>
      <c r="X84" s="105">
        <f t="shared" si="18"/>
        <v>2.6406305669825218E-3</v>
      </c>
    </row>
    <row r="85" spans="2:24" ht="13.5" hidden="1" customHeight="1" x14ac:dyDescent="0.25">
      <c r="B85" s="24" t="s">
        <v>1164</v>
      </c>
      <c r="C85" s="40"/>
      <c r="D85" s="25">
        <v>0.5</v>
      </c>
      <c r="E85" s="25">
        <f t="shared" si="13"/>
        <v>0.5</v>
      </c>
      <c r="F85" s="26" t="s">
        <v>1111</v>
      </c>
      <c r="G85" s="26"/>
      <c r="H85" s="33">
        <v>2885</v>
      </c>
      <c r="I85" s="28">
        <v>3275</v>
      </c>
      <c r="J85" s="32"/>
      <c r="K85" s="28"/>
      <c r="L85" s="28"/>
      <c r="M85" s="28"/>
      <c r="N85" s="28"/>
      <c r="O85" s="28"/>
      <c r="P85" s="28"/>
      <c r="Q85" s="28"/>
      <c r="R85" s="28"/>
      <c r="S85" s="29">
        <v>0</v>
      </c>
      <c r="T85" s="29">
        <f t="shared" si="19"/>
        <v>13.518197573656849</v>
      </c>
      <c r="U85" s="30">
        <f t="shared" si="14"/>
        <v>390</v>
      </c>
      <c r="V85" s="30">
        <f t="shared" si="15"/>
        <v>13.518197573656849</v>
      </c>
      <c r="W85" s="31">
        <f t="shared" si="16"/>
        <v>1442.5</v>
      </c>
      <c r="X85" s="105">
        <f t="shared" si="18"/>
        <v>1.5724965562107846E-6</v>
      </c>
    </row>
    <row r="86" spans="2:24" ht="13.5" hidden="1" customHeight="1" x14ac:dyDescent="0.25">
      <c r="B86" s="24" t="s">
        <v>1165</v>
      </c>
      <c r="C86" s="25">
        <v>3.96</v>
      </c>
      <c r="D86" s="25">
        <v>45.75</v>
      </c>
      <c r="E86" s="25">
        <f t="shared" si="13"/>
        <v>49.71</v>
      </c>
      <c r="F86" s="26" t="s">
        <v>1111</v>
      </c>
      <c r="G86" s="33">
        <v>2753</v>
      </c>
      <c r="H86" s="33">
        <v>2885</v>
      </c>
      <c r="I86" s="28">
        <v>3275</v>
      </c>
      <c r="J86" s="32"/>
      <c r="K86" s="28"/>
      <c r="L86" s="28"/>
      <c r="M86" s="28"/>
      <c r="N86" s="28"/>
      <c r="O86" s="28"/>
      <c r="P86" s="28"/>
      <c r="Q86" s="28"/>
      <c r="R86" s="28"/>
      <c r="S86" s="29">
        <f t="shared" ref="S86:S96" si="20">H86/G86*100-100</f>
        <v>4.7947693425354174</v>
      </c>
      <c r="T86" s="29">
        <f t="shared" si="19"/>
        <v>13.518197573656849</v>
      </c>
      <c r="U86" s="30">
        <f t="shared" si="14"/>
        <v>390</v>
      </c>
      <c r="V86" s="30">
        <f t="shared" si="15"/>
        <v>8.7234282311214315</v>
      </c>
      <c r="W86" s="31">
        <f t="shared" si="16"/>
        <v>143413.35</v>
      </c>
      <c r="X86" s="105">
        <f t="shared" si="18"/>
        <v>1.563376076184762E-4</v>
      </c>
    </row>
    <row r="87" spans="2:24" ht="13.5" hidden="1" customHeight="1" x14ac:dyDescent="0.25">
      <c r="B87" s="24" t="s">
        <v>1166</v>
      </c>
      <c r="C87" s="25">
        <v>1</v>
      </c>
      <c r="D87" s="25">
        <v>6</v>
      </c>
      <c r="E87" s="25">
        <f t="shared" si="13"/>
        <v>7</v>
      </c>
      <c r="F87" s="26" t="s">
        <v>1083</v>
      </c>
      <c r="G87" s="33">
        <v>6792.05</v>
      </c>
      <c r="H87" s="33">
        <v>7407.25</v>
      </c>
      <c r="I87" s="28">
        <v>9074.84</v>
      </c>
      <c r="J87" s="32">
        <f>0.442490887906547+0.0825536250634263</f>
        <v>0.52504451296997334</v>
      </c>
      <c r="K87" s="32">
        <f>J87*0.304</f>
        <v>0.15961353194287189</v>
      </c>
      <c r="L87" s="38">
        <v>5.8809944163900783E-4</v>
      </c>
      <c r="M87" s="28"/>
      <c r="N87" s="28"/>
      <c r="O87" s="32">
        <v>7.8185900209275419E-2</v>
      </c>
      <c r="P87" s="28">
        <f>SUBTOTAL(9,J87:O87)</f>
        <v>0</v>
      </c>
      <c r="Q87" s="28">
        <f>P87*0.3201</f>
        <v>0</v>
      </c>
      <c r="R87" s="39">
        <v>0.35</v>
      </c>
      <c r="S87" s="29">
        <f t="shared" si="20"/>
        <v>9.0576482799743729</v>
      </c>
      <c r="T87" s="29">
        <f t="shared" si="19"/>
        <v>22.512943400047263</v>
      </c>
      <c r="U87" s="30">
        <f t="shared" si="14"/>
        <v>1667.5900000000001</v>
      </c>
      <c r="V87" s="30">
        <f t="shared" si="15"/>
        <v>13.45529512007289</v>
      </c>
      <c r="W87" s="31">
        <f t="shared" si="16"/>
        <v>51850.75</v>
      </c>
      <c r="X87" s="105">
        <f t="shared" si="18"/>
        <v>5.6523484098403007E-5</v>
      </c>
    </row>
    <row r="88" spans="2:24" ht="13.5" hidden="1" customHeight="1" x14ac:dyDescent="0.25">
      <c r="B88" s="24" t="s">
        <v>1167</v>
      </c>
      <c r="C88" s="25">
        <v>1</v>
      </c>
      <c r="D88" s="25">
        <v>3</v>
      </c>
      <c r="E88" s="25">
        <f t="shared" si="13"/>
        <v>4</v>
      </c>
      <c r="F88" s="26" t="s">
        <v>1083</v>
      </c>
      <c r="G88" s="33">
        <v>6792.05</v>
      </c>
      <c r="H88" s="33">
        <v>7407.25</v>
      </c>
      <c r="I88" s="28">
        <v>9074.84</v>
      </c>
      <c r="J88" s="32">
        <f>0.442490887906547+0.0825536250634263</f>
        <v>0.52504451296997334</v>
      </c>
      <c r="K88" s="32">
        <f>J88*0.304</f>
        <v>0.15961353194287189</v>
      </c>
      <c r="L88" s="38">
        <v>5.8809944163900783E-4</v>
      </c>
      <c r="M88" s="28"/>
      <c r="N88" s="28"/>
      <c r="O88" s="32">
        <v>7.8185900209275419E-2</v>
      </c>
      <c r="P88" s="28">
        <f>SUBTOTAL(9,J88:O88)</f>
        <v>0</v>
      </c>
      <c r="Q88" s="28">
        <f>P88*0.3201</f>
        <v>0</v>
      </c>
      <c r="R88" s="39">
        <v>0.35</v>
      </c>
      <c r="S88" s="29">
        <f t="shared" si="20"/>
        <v>9.0576482799743729</v>
      </c>
      <c r="T88" s="29">
        <f t="shared" si="19"/>
        <v>22.512943400047263</v>
      </c>
      <c r="U88" s="30">
        <f t="shared" si="14"/>
        <v>1667.5900000000001</v>
      </c>
      <c r="V88" s="30">
        <f t="shared" si="15"/>
        <v>13.45529512007289</v>
      </c>
      <c r="W88" s="31">
        <f t="shared" si="16"/>
        <v>29629</v>
      </c>
      <c r="X88" s="105">
        <f t="shared" si="18"/>
        <v>3.2299133770516003E-5</v>
      </c>
    </row>
    <row r="89" spans="2:24" ht="13.5" hidden="1" customHeight="1" x14ac:dyDescent="0.25">
      <c r="B89" s="24" t="s">
        <v>1168</v>
      </c>
      <c r="C89" s="25">
        <v>2</v>
      </c>
      <c r="D89" s="25">
        <v>1</v>
      </c>
      <c r="E89" s="25">
        <f t="shared" si="13"/>
        <v>3</v>
      </c>
      <c r="F89" s="26" t="s">
        <v>1083</v>
      </c>
      <c r="G89" s="33">
        <v>6379.1</v>
      </c>
      <c r="H89" s="33">
        <v>6974.5</v>
      </c>
      <c r="I89" s="28">
        <v>8583.59</v>
      </c>
      <c r="J89" s="32">
        <f>0.442490887906547+0.0825536250634263</f>
        <v>0.52504451296997334</v>
      </c>
      <c r="K89" s="32">
        <f>J89*0.304</f>
        <v>0.15961353194287189</v>
      </c>
      <c r="L89" s="38">
        <v>5.8809944163900783E-4</v>
      </c>
      <c r="M89" s="28"/>
      <c r="N89" s="28"/>
      <c r="O89" s="32">
        <v>7.8185900209275419E-2</v>
      </c>
      <c r="P89" s="28">
        <f>SUBTOTAL(9,J89:O89)</f>
        <v>0</v>
      </c>
      <c r="Q89" s="28">
        <f>P89*0.3201</f>
        <v>0</v>
      </c>
      <c r="R89" s="39">
        <v>0.35</v>
      </c>
      <c r="S89" s="29">
        <f t="shared" si="20"/>
        <v>9.3336050540044653</v>
      </c>
      <c r="T89" s="29">
        <f t="shared" si="19"/>
        <v>23.071044519320381</v>
      </c>
      <c r="U89" s="30">
        <f t="shared" si="14"/>
        <v>1609.0900000000001</v>
      </c>
      <c r="V89" s="30">
        <f t="shared" si="15"/>
        <v>13.737439465315916</v>
      </c>
      <c r="W89" s="31">
        <f t="shared" si="16"/>
        <v>20923.5</v>
      </c>
      <c r="X89" s="105">
        <f t="shared" si="18"/>
        <v>2.2809103427297296E-5</v>
      </c>
    </row>
    <row r="90" spans="2:24" ht="13.5" hidden="1" customHeight="1" x14ac:dyDescent="0.25">
      <c r="B90" s="24" t="s">
        <v>1169</v>
      </c>
      <c r="C90" s="25">
        <v>85</v>
      </c>
      <c r="D90" s="25">
        <v>739</v>
      </c>
      <c r="E90" s="25">
        <f t="shared" si="13"/>
        <v>824</v>
      </c>
      <c r="F90" s="26" t="s">
        <v>1083</v>
      </c>
      <c r="G90" s="33">
        <v>11291.2</v>
      </c>
      <c r="H90" s="33">
        <v>13813</v>
      </c>
      <c r="I90" s="28">
        <v>16412</v>
      </c>
      <c r="J90" s="28"/>
      <c r="K90" s="28"/>
      <c r="L90" s="28"/>
      <c r="M90" s="28"/>
      <c r="N90" s="28"/>
      <c r="O90" s="28"/>
      <c r="P90" s="28"/>
      <c r="Q90" s="28"/>
      <c r="R90" s="28"/>
      <c r="S90" s="29">
        <f t="shared" si="20"/>
        <v>22.334207170185621</v>
      </c>
      <c r="T90" s="29">
        <f t="shared" si="19"/>
        <v>18.81560848476073</v>
      </c>
      <c r="U90" s="30">
        <f t="shared" si="14"/>
        <v>2599</v>
      </c>
      <c r="V90" s="30">
        <f t="shared" si="15"/>
        <v>-3.518598685424891</v>
      </c>
      <c r="W90" s="31">
        <f t="shared" si="16"/>
        <v>11381912</v>
      </c>
      <c r="X90" s="105">
        <f t="shared" si="18"/>
        <v>1.2407637728314873E-2</v>
      </c>
    </row>
    <row r="91" spans="2:24" ht="13.5" hidden="1" customHeight="1" x14ac:dyDescent="0.25">
      <c r="B91" s="24" t="s">
        <v>1170</v>
      </c>
      <c r="C91" s="25">
        <f>3+3</f>
        <v>6</v>
      </c>
      <c r="D91" s="25">
        <f>129</f>
        <v>129</v>
      </c>
      <c r="E91" s="25">
        <f t="shared" si="13"/>
        <v>135</v>
      </c>
      <c r="F91" s="26" t="s">
        <v>1083</v>
      </c>
      <c r="G91" s="33">
        <v>35247</v>
      </c>
      <c r="H91" s="33">
        <f>(37863+32093)/2</f>
        <v>34978</v>
      </c>
      <c r="I91" s="28">
        <v>44005.656966361268</v>
      </c>
      <c r="J91" s="28"/>
      <c r="K91" s="32">
        <f>J91*0.304</f>
        <v>0</v>
      </c>
      <c r="L91" s="28"/>
      <c r="M91" s="28"/>
      <c r="N91" s="28"/>
      <c r="O91" s="28"/>
      <c r="P91" s="28">
        <f>SUBTOTAL(9,J91:O91)</f>
        <v>0</v>
      </c>
      <c r="Q91" s="28">
        <f>P91*0.3201</f>
        <v>0</v>
      </c>
      <c r="R91" s="39">
        <v>0.7</v>
      </c>
      <c r="S91" s="29">
        <f t="shared" si="20"/>
        <v>-0.76318551933496792</v>
      </c>
      <c r="T91" s="29">
        <f t="shared" si="19"/>
        <v>25.809528750532536</v>
      </c>
      <c r="U91" s="30">
        <f t="shared" si="14"/>
        <v>9027.6569663612681</v>
      </c>
      <c r="V91" s="30">
        <f t="shared" si="15"/>
        <v>26.572714269867504</v>
      </c>
      <c r="W91" s="31">
        <f t="shared" si="16"/>
        <v>4722030</v>
      </c>
      <c r="X91" s="105">
        <f t="shared" si="18"/>
        <v>5.1475742899993147E-3</v>
      </c>
    </row>
    <row r="92" spans="2:24" ht="13.5" hidden="1" customHeight="1" x14ac:dyDescent="0.25">
      <c r="B92" s="24" t="s">
        <v>1171</v>
      </c>
      <c r="C92" s="40"/>
      <c r="D92" s="25">
        <v>1</v>
      </c>
      <c r="E92" s="25">
        <f t="shared" si="13"/>
        <v>1</v>
      </c>
      <c r="F92" s="26" t="s">
        <v>1083</v>
      </c>
      <c r="G92" s="33">
        <v>22124</v>
      </c>
      <c r="H92" s="33">
        <v>25350.75</v>
      </c>
      <c r="I92" s="28">
        <v>31620.142985775852</v>
      </c>
      <c r="J92" s="28"/>
      <c r="K92" s="32">
        <f>J92*0.304</f>
        <v>0</v>
      </c>
      <c r="L92" s="28"/>
      <c r="M92" s="28"/>
      <c r="N92" s="28"/>
      <c r="O92" s="28"/>
      <c r="P92" s="28">
        <f>SUBTOTAL(9,J92:O92)</f>
        <v>0</v>
      </c>
      <c r="Q92" s="28">
        <f>P92*0.3201</f>
        <v>0</v>
      </c>
      <c r="R92" s="39">
        <v>0.7</v>
      </c>
      <c r="S92" s="29">
        <f t="shared" si="20"/>
        <v>14.584839992768025</v>
      </c>
      <c r="T92" s="29">
        <f t="shared" si="19"/>
        <v>24.730601602618663</v>
      </c>
      <c r="U92" s="30">
        <f t="shared" si="14"/>
        <v>6269.3929857758521</v>
      </c>
      <c r="V92" s="30">
        <f t="shared" si="15"/>
        <v>10.145761609850638</v>
      </c>
      <c r="W92" s="31">
        <f t="shared" si="16"/>
        <v>25350.75</v>
      </c>
      <c r="X92" s="105">
        <f t="shared" si="18"/>
        <v>2.7635332459175423E-5</v>
      </c>
    </row>
    <row r="93" spans="2:24" ht="13.5" hidden="1" customHeight="1" x14ac:dyDescent="0.25">
      <c r="B93" s="24" t="s">
        <v>1172</v>
      </c>
      <c r="C93" s="25">
        <v>2144</v>
      </c>
      <c r="D93" s="25">
        <v>10765</v>
      </c>
      <c r="E93" s="25">
        <f t="shared" si="13"/>
        <v>12909</v>
      </c>
      <c r="F93" s="41">
        <v>1</v>
      </c>
      <c r="G93" s="27">
        <v>151.4</v>
      </c>
      <c r="H93" s="27">
        <v>168.7</v>
      </c>
      <c r="I93" s="28">
        <v>190.5</v>
      </c>
      <c r="J93" s="28"/>
      <c r="K93" s="28"/>
      <c r="L93" s="28"/>
      <c r="M93" s="28"/>
      <c r="N93" s="28"/>
      <c r="O93" s="28"/>
      <c r="P93" s="28"/>
      <c r="Q93" s="28"/>
      <c r="R93" s="28"/>
      <c r="S93" s="29">
        <f t="shared" si="20"/>
        <v>11.426684280052825</v>
      </c>
      <c r="T93" s="29">
        <f t="shared" si="19"/>
        <v>12.922347362181384</v>
      </c>
      <c r="U93" s="30">
        <f t="shared" si="14"/>
        <v>21.800000000000011</v>
      </c>
      <c r="V93" s="30">
        <f t="shared" si="15"/>
        <v>1.4956630821285586</v>
      </c>
      <c r="W93" s="31">
        <f t="shared" si="16"/>
        <v>2177748.2999999998</v>
      </c>
      <c r="X93" s="105">
        <f t="shared" si="18"/>
        <v>2.3740046461309464E-3</v>
      </c>
    </row>
    <row r="94" spans="2:24" ht="13.5" hidden="1" customHeight="1" x14ac:dyDescent="0.25">
      <c r="B94" s="24" t="s">
        <v>1173</v>
      </c>
      <c r="C94" s="25">
        <v>19676</v>
      </c>
      <c r="D94" s="25">
        <v>66879</v>
      </c>
      <c r="E94" s="25">
        <f t="shared" si="13"/>
        <v>86555</v>
      </c>
      <c r="F94" s="41">
        <v>1</v>
      </c>
      <c r="G94" s="27">
        <v>124.96</v>
      </c>
      <c r="H94" s="27">
        <v>139.69999999999999</v>
      </c>
      <c r="I94" s="28">
        <v>168.5</v>
      </c>
      <c r="J94" s="28">
        <v>0.20118741761950229</v>
      </c>
      <c r="K94" s="32">
        <f>J94*0.304</f>
        <v>6.1160974956328697E-2</v>
      </c>
      <c r="L94" s="28">
        <v>2.2755675057173134E-2</v>
      </c>
      <c r="M94" s="28"/>
      <c r="N94" s="28">
        <v>0.18287138724407975</v>
      </c>
      <c r="O94" s="28"/>
      <c r="P94" s="28">
        <f>SUBTOTAL(9,J94:O94)</f>
        <v>0</v>
      </c>
      <c r="Q94" s="28">
        <f>P94*0.3201</f>
        <v>0</v>
      </c>
      <c r="R94" s="39">
        <v>0.7</v>
      </c>
      <c r="S94" s="29">
        <f t="shared" si="20"/>
        <v>11.795774647887328</v>
      </c>
      <c r="T94" s="29">
        <f t="shared" si="19"/>
        <v>20.615604867573396</v>
      </c>
      <c r="U94" s="30">
        <f t="shared" si="14"/>
        <v>28.800000000000011</v>
      </c>
      <c r="V94" s="30">
        <f t="shared" si="15"/>
        <v>8.8198302196860681</v>
      </c>
      <c r="W94" s="31">
        <f t="shared" si="16"/>
        <v>12091733.499999998</v>
      </c>
      <c r="X94" s="105">
        <f t="shared" si="18"/>
        <v>1.3181427582231247E-2</v>
      </c>
    </row>
    <row r="95" spans="2:24" ht="13.5" hidden="1" customHeight="1" x14ac:dyDescent="0.25">
      <c r="B95" s="24" t="s">
        <v>1174</v>
      </c>
      <c r="C95" s="25">
        <v>125.72</v>
      </c>
      <c r="D95" s="25">
        <v>165.31</v>
      </c>
      <c r="E95" s="25">
        <f t="shared" si="13"/>
        <v>291.02999999999997</v>
      </c>
      <c r="F95" s="26" t="s">
        <v>1148</v>
      </c>
      <c r="G95" s="33">
        <v>12646.8</v>
      </c>
      <c r="H95" s="33">
        <v>14432</v>
      </c>
      <c r="I95" s="28">
        <f>330.5*60</f>
        <v>19830</v>
      </c>
      <c r="J95" s="28">
        <v>0.1376881094112726</v>
      </c>
      <c r="K95" s="32">
        <f>J95*0.304</f>
        <v>4.1857185261026872E-2</v>
      </c>
      <c r="L95" s="28"/>
      <c r="M95" s="42">
        <v>4.3721217365291429E-3</v>
      </c>
      <c r="N95" s="28"/>
      <c r="O95" s="28">
        <v>0.32109483013815016</v>
      </c>
      <c r="P95" s="28">
        <f>SUBTOTAL(9,J95:O95)</f>
        <v>0</v>
      </c>
      <c r="Q95" s="28">
        <f>P95*0.3201</f>
        <v>0</v>
      </c>
      <c r="R95" s="39">
        <v>0.5</v>
      </c>
      <c r="S95" s="29">
        <f t="shared" si="20"/>
        <v>14.115823765695666</v>
      </c>
      <c r="T95" s="29">
        <f t="shared" si="19"/>
        <v>37.402993348115302</v>
      </c>
      <c r="U95" s="30">
        <f t="shared" si="14"/>
        <v>5398</v>
      </c>
      <c r="V95" s="30">
        <f t="shared" si="15"/>
        <v>23.287169582419637</v>
      </c>
      <c r="W95" s="31">
        <f t="shared" si="16"/>
        <v>4200144.96</v>
      </c>
      <c r="X95" s="105">
        <f t="shared" si="18"/>
        <v>4.5786575287251876E-3</v>
      </c>
    </row>
    <row r="96" spans="2:24" ht="13.5" hidden="1" customHeight="1" x14ac:dyDescent="0.25">
      <c r="B96" s="24" t="s">
        <v>1175</v>
      </c>
      <c r="C96" s="25">
        <v>54.56</v>
      </c>
      <c r="D96" s="25">
        <v>151.94</v>
      </c>
      <c r="E96" s="25">
        <f t="shared" si="13"/>
        <v>206.5</v>
      </c>
      <c r="F96" s="26" t="s">
        <v>1148</v>
      </c>
      <c r="G96" s="33">
        <v>5780.4</v>
      </c>
      <c r="H96" s="33">
        <v>6669</v>
      </c>
      <c r="I96" s="28">
        <v>7492</v>
      </c>
      <c r="J96" s="28"/>
      <c r="K96" s="28"/>
      <c r="L96" s="28"/>
      <c r="M96" s="28"/>
      <c r="N96" s="28"/>
      <c r="O96" s="28"/>
      <c r="P96" s="28"/>
      <c r="Q96" s="28"/>
      <c r="R96" s="28"/>
      <c r="S96" s="29">
        <f t="shared" si="20"/>
        <v>15.372638571725147</v>
      </c>
      <c r="T96" s="29">
        <f t="shared" si="19"/>
        <v>12.34068076173341</v>
      </c>
      <c r="U96" s="30">
        <f t="shared" si="14"/>
        <v>823</v>
      </c>
      <c r="V96" s="30">
        <f t="shared" si="15"/>
        <v>-3.0319578099917379</v>
      </c>
      <c r="W96" s="31">
        <f t="shared" si="16"/>
        <v>1377148.5</v>
      </c>
      <c r="X96" s="105">
        <f t="shared" si="18"/>
        <v>1.5012556489711248E-3</v>
      </c>
    </row>
    <row r="97" spans="2:24" ht="13.5" hidden="1" customHeight="1" x14ac:dyDescent="0.25">
      <c r="B97" s="24" t="s">
        <v>1176</v>
      </c>
      <c r="C97" s="40"/>
      <c r="D97" s="25">
        <v>1</v>
      </c>
      <c r="E97" s="25">
        <f t="shared" si="13"/>
        <v>1</v>
      </c>
      <c r="F97" s="26" t="s">
        <v>1177</v>
      </c>
      <c r="G97" s="33"/>
      <c r="H97" s="27">
        <v>431.29</v>
      </c>
      <c r="I97" s="28">
        <f>H97*1.15</f>
        <v>495.98349999999999</v>
      </c>
      <c r="J97" s="28"/>
      <c r="K97" s="28"/>
      <c r="L97" s="28"/>
      <c r="M97" s="28"/>
      <c r="N97" s="28"/>
      <c r="O97" s="28"/>
      <c r="P97" s="28"/>
      <c r="Q97" s="28"/>
      <c r="R97" s="28"/>
      <c r="S97" s="29">
        <v>0</v>
      </c>
      <c r="T97" s="29">
        <f t="shared" si="19"/>
        <v>14.999999999999986</v>
      </c>
      <c r="U97" s="30">
        <f t="shared" si="14"/>
        <v>64.693499999999972</v>
      </c>
      <c r="V97" s="30">
        <f t="shared" si="15"/>
        <v>14.999999999999986</v>
      </c>
      <c r="W97" s="31">
        <f t="shared" si="16"/>
        <v>431.29</v>
      </c>
      <c r="X97" s="105">
        <f t="shared" si="18"/>
        <v>4.7015739322575343E-7</v>
      </c>
    </row>
    <row r="98" spans="2:24" ht="13.5" hidden="1" customHeight="1" x14ac:dyDescent="0.25">
      <c r="B98" s="24" t="s">
        <v>1178</v>
      </c>
      <c r="C98" s="25">
        <v>50.66</v>
      </c>
      <c r="D98" s="25">
        <v>218.85</v>
      </c>
      <c r="E98" s="25">
        <f t="shared" si="13"/>
        <v>269.51</v>
      </c>
      <c r="F98" s="26" t="s">
        <v>1148</v>
      </c>
      <c r="G98" s="33">
        <v>16185.1</v>
      </c>
      <c r="H98" s="33">
        <v>17804</v>
      </c>
      <c r="I98" s="28">
        <v>21482</v>
      </c>
      <c r="J98" s="28"/>
      <c r="K98" s="28"/>
      <c r="L98" s="28"/>
      <c r="M98" s="28"/>
      <c r="N98" s="28"/>
      <c r="O98" s="28"/>
      <c r="P98" s="28"/>
      <c r="Q98" s="28"/>
      <c r="R98" s="28"/>
      <c r="S98" s="29">
        <f t="shared" ref="S98:S103" si="21">H98/G98*100-100</f>
        <v>10.00240962366621</v>
      </c>
      <c r="T98" s="29">
        <f t="shared" si="19"/>
        <v>20.658279038418328</v>
      </c>
      <c r="U98" s="30">
        <f t="shared" si="14"/>
        <v>3678</v>
      </c>
      <c r="V98" s="30">
        <f t="shared" si="15"/>
        <v>10.655869414752118</v>
      </c>
      <c r="W98" s="31">
        <f t="shared" si="16"/>
        <v>4798356.04</v>
      </c>
      <c r="X98" s="105">
        <f t="shared" si="18"/>
        <v>5.2307787510386256E-3</v>
      </c>
    </row>
    <row r="99" spans="2:24" ht="13.5" hidden="1" customHeight="1" x14ac:dyDescent="0.25">
      <c r="B99" s="24" t="s">
        <v>1179</v>
      </c>
      <c r="C99" s="25">
        <v>5</v>
      </c>
      <c r="D99" s="25">
        <v>14</v>
      </c>
      <c r="E99" s="25">
        <f t="shared" si="13"/>
        <v>19</v>
      </c>
      <c r="F99" s="26" t="s">
        <v>1177</v>
      </c>
      <c r="G99" s="33">
        <v>3423.1</v>
      </c>
      <c r="H99" s="33">
        <v>4279</v>
      </c>
      <c r="I99" s="28">
        <v>5405</v>
      </c>
      <c r="J99" s="28"/>
      <c r="K99" s="32">
        <f>J99*0.304</f>
        <v>0</v>
      </c>
      <c r="L99" s="28"/>
      <c r="M99" s="28"/>
      <c r="N99" s="28"/>
      <c r="O99" s="28"/>
      <c r="P99" s="28">
        <f>SUBTOTAL(9,J99:O99)</f>
        <v>0</v>
      </c>
      <c r="Q99" s="28">
        <f>P99*0.3201</f>
        <v>0</v>
      </c>
      <c r="R99" s="39">
        <v>0.5</v>
      </c>
      <c r="S99" s="29">
        <f t="shared" si="21"/>
        <v>25.003651660775319</v>
      </c>
      <c r="T99" s="29">
        <f t="shared" si="19"/>
        <v>26.314559476513196</v>
      </c>
      <c r="U99" s="30">
        <f t="shared" si="14"/>
        <v>1126</v>
      </c>
      <c r="V99" s="30">
        <f t="shared" si="15"/>
        <v>1.3109078157378775</v>
      </c>
      <c r="W99" s="31">
        <f t="shared" si="16"/>
        <v>81301</v>
      </c>
      <c r="X99" s="105">
        <f t="shared" si="18"/>
        <v>8.8627759110220447E-5</v>
      </c>
    </row>
    <row r="100" spans="2:24" ht="13.5" hidden="1" customHeight="1" x14ac:dyDescent="0.25">
      <c r="B100" s="24" t="s">
        <v>1180</v>
      </c>
      <c r="C100" s="40"/>
      <c r="D100" s="25">
        <v>0.34</v>
      </c>
      <c r="E100" s="25">
        <f t="shared" si="13"/>
        <v>0.34</v>
      </c>
      <c r="F100" s="26" t="s">
        <v>1148</v>
      </c>
      <c r="G100" s="33">
        <v>14069.67</v>
      </c>
      <c r="H100" s="33">
        <v>16035</v>
      </c>
      <c r="I100" s="28">
        <v>18350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9">
        <f t="shared" si="21"/>
        <v>13.96855789794644</v>
      </c>
      <c r="T100" s="29">
        <f t="shared" si="19"/>
        <v>14.437168693483017</v>
      </c>
      <c r="U100" s="30">
        <f t="shared" si="14"/>
        <v>2315</v>
      </c>
      <c r="V100" s="30">
        <f t="shared" si="15"/>
        <v>0.46861079553657703</v>
      </c>
      <c r="W100" s="31">
        <f t="shared" si="16"/>
        <v>5451.9000000000005</v>
      </c>
      <c r="X100" s="105">
        <f t="shared" si="18"/>
        <v>5.9432193932794299E-6</v>
      </c>
    </row>
    <row r="101" spans="2:24" ht="13.5" hidden="1" customHeight="1" x14ac:dyDescent="0.25">
      <c r="B101" s="24" t="s">
        <v>1181</v>
      </c>
      <c r="C101" s="25">
        <v>1343</v>
      </c>
      <c r="D101" s="25">
        <v>5961</v>
      </c>
      <c r="E101" s="25">
        <f t="shared" si="13"/>
        <v>7304</v>
      </c>
      <c r="F101" s="26" t="s">
        <v>1177</v>
      </c>
      <c r="G101" s="33">
        <v>2584</v>
      </c>
      <c r="H101" s="33">
        <v>2970</v>
      </c>
      <c r="I101" s="28">
        <v>3501</v>
      </c>
      <c r="J101" s="28">
        <v>0.28797580379477761</v>
      </c>
      <c r="K101" s="32">
        <f>J101*0.304</f>
        <v>8.7544644353612394E-2</v>
      </c>
      <c r="L101" s="42">
        <v>6.67674364738754E-3</v>
      </c>
      <c r="M101" s="28"/>
      <c r="N101" s="28"/>
      <c r="O101" s="28">
        <v>0.70776418165737198</v>
      </c>
      <c r="P101" s="28">
        <f>SUBTOTAL(9,J101:O101)</f>
        <v>0</v>
      </c>
      <c r="Q101" s="28">
        <f>P101*0.3201</f>
        <v>0</v>
      </c>
      <c r="R101" s="39">
        <v>0.2</v>
      </c>
      <c r="S101" s="29">
        <f t="shared" si="21"/>
        <v>14.938080495356033</v>
      </c>
      <c r="T101" s="29">
        <f t="shared" si="19"/>
        <v>17.878787878787875</v>
      </c>
      <c r="U101" s="30">
        <f t="shared" si="14"/>
        <v>531</v>
      </c>
      <c r="V101" s="30">
        <f t="shared" si="15"/>
        <v>2.9407073834318425</v>
      </c>
      <c r="W101" s="31">
        <f t="shared" si="16"/>
        <v>21692880</v>
      </c>
      <c r="X101" s="105">
        <f t="shared" si="18"/>
        <v>2.3647819129493104E-2</v>
      </c>
    </row>
    <row r="102" spans="2:24" ht="13.5" hidden="1" customHeight="1" x14ac:dyDescent="0.25">
      <c r="B102" s="24" t="s">
        <v>1182</v>
      </c>
      <c r="C102" s="112"/>
      <c r="D102" s="25">
        <v>12.62</v>
      </c>
      <c r="E102" s="25">
        <f t="shared" si="13"/>
        <v>12.62</v>
      </c>
      <c r="F102" s="26" t="s">
        <v>1148</v>
      </c>
      <c r="G102" s="33">
        <v>6200</v>
      </c>
      <c r="H102" s="33">
        <v>6200</v>
      </c>
      <c r="I102" s="28">
        <v>6657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9">
        <f t="shared" si="21"/>
        <v>0</v>
      </c>
      <c r="T102" s="29">
        <f t="shared" si="19"/>
        <v>7.3709677419354875</v>
      </c>
      <c r="U102" s="30">
        <f t="shared" ref="U102:U124" si="22">I102-H102</f>
        <v>457</v>
      </c>
      <c r="V102" s="30">
        <f t="shared" si="15"/>
        <v>7.3709677419354875</v>
      </c>
      <c r="W102" s="31">
        <f t="shared" ref="W102:W124" si="23">E102*H102</f>
        <v>78244</v>
      </c>
      <c r="X102" s="105">
        <f t="shared" si="18"/>
        <v>8.5295265541876345E-5</v>
      </c>
    </row>
    <row r="103" spans="2:24" ht="13.5" hidden="1" customHeight="1" x14ac:dyDescent="0.25">
      <c r="B103" s="24" t="s">
        <v>1183</v>
      </c>
      <c r="C103" s="25">
        <v>0.5</v>
      </c>
      <c r="D103" s="25">
        <v>6.94</v>
      </c>
      <c r="E103" s="25">
        <f t="shared" si="13"/>
        <v>7.44</v>
      </c>
      <c r="F103" s="26" t="s">
        <v>1148</v>
      </c>
      <c r="G103" s="33">
        <v>12084.58</v>
      </c>
      <c r="H103" s="33">
        <v>13706</v>
      </c>
      <c r="I103" s="28">
        <v>15814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9">
        <f t="shared" si="21"/>
        <v>13.417263984350299</v>
      </c>
      <c r="T103" s="29">
        <f t="shared" si="19"/>
        <v>15.380125492485035</v>
      </c>
      <c r="U103" s="30">
        <f t="shared" si="22"/>
        <v>2108</v>
      </c>
      <c r="V103" s="30">
        <f t="shared" si="15"/>
        <v>1.9628615081347363</v>
      </c>
      <c r="W103" s="31">
        <f t="shared" si="23"/>
        <v>101972.64</v>
      </c>
      <c r="X103" s="105">
        <f t="shared" si="18"/>
        <v>1.111623051838628E-4</v>
      </c>
    </row>
    <row r="104" spans="2:24" ht="13.5" hidden="1" customHeight="1" x14ac:dyDescent="0.25">
      <c r="B104" s="24" t="s">
        <v>1184</v>
      </c>
      <c r="C104" s="40"/>
      <c r="D104" s="25">
        <v>1.42</v>
      </c>
      <c r="E104" s="25">
        <f t="shared" si="13"/>
        <v>1.42</v>
      </c>
      <c r="F104" s="26" t="s">
        <v>1148</v>
      </c>
      <c r="G104" s="26"/>
      <c r="H104" s="33">
        <v>15719</v>
      </c>
      <c r="I104" s="28">
        <v>17786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9">
        <v>0</v>
      </c>
      <c r="T104" s="29">
        <f t="shared" si="19"/>
        <v>13.149691456199506</v>
      </c>
      <c r="U104" s="30">
        <f t="shared" si="22"/>
        <v>2067</v>
      </c>
      <c r="V104" s="30">
        <f t="shared" si="15"/>
        <v>13.149691456199506</v>
      </c>
      <c r="W104" s="31">
        <f t="shared" si="23"/>
        <v>22320.98</v>
      </c>
      <c r="X104" s="105">
        <f t="shared" si="18"/>
        <v>2.4332522829289289E-5</v>
      </c>
    </row>
    <row r="105" spans="2:24" ht="13.5" hidden="1" customHeight="1" x14ac:dyDescent="0.25">
      <c r="B105" s="24" t="s">
        <v>1185</v>
      </c>
      <c r="C105" s="25">
        <v>1.75</v>
      </c>
      <c r="D105" s="25">
        <v>83.936999999999998</v>
      </c>
      <c r="E105" s="25">
        <f t="shared" si="13"/>
        <v>85.686999999999998</v>
      </c>
      <c r="F105" s="26" t="s">
        <v>1148</v>
      </c>
      <c r="G105" s="33">
        <v>6200</v>
      </c>
      <c r="H105" s="33">
        <v>7153</v>
      </c>
      <c r="I105" s="28">
        <v>7868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9">
        <f>H105/G105*100-100</f>
        <v>15.370967741935488</v>
      </c>
      <c r="T105" s="29">
        <f t="shared" si="19"/>
        <v>9.9958059555431191</v>
      </c>
      <c r="U105" s="30">
        <f t="shared" si="22"/>
        <v>715</v>
      </c>
      <c r="V105" s="30">
        <f t="shared" si="15"/>
        <v>-5.3751617863923684</v>
      </c>
      <c r="W105" s="31">
        <f t="shared" si="23"/>
        <v>612919.11100000003</v>
      </c>
      <c r="X105" s="105">
        <f t="shared" si="18"/>
        <v>6.6815472532636094E-4</v>
      </c>
    </row>
    <row r="106" spans="2:24" ht="13.5" hidden="1" customHeight="1" x14ac:dyDescent="0.25">
      <c r="B106" s="24" t="s">
        <v>1186</v>
      </c>
      <c r="C106" s="25">
        <v>72</v>
      </c>
      <c r="D106" s="25">
        <v>159.5</v>
      </c>
      <c r="E106" s="25">
        <f t="shared" si="13"/>
        <v>231.5</v>
      </c>
      <c r="F106" s="26" t="s">
        <v>1187</v>
      </c>
      <c r="G106" s="33">
        <v>6200</v>
      </c>
      <c r="H106" s="33">
        <v>6452</v>
      </c>
      <c r="I106" s="28">
        <v>7412</v>
      </c>
      <c r="J106" s="28"/>
      <c r="K106" s="32">
        <f>J106*0.304</f>
        <v>0</v>
      </c>
      <c r="L106" s="28"/>
      <c r="M106" s="28"/>
      <c r="N106" s="28"/>
      <c r="O106" s="28"/>
      <c r="P106" s="28">
        <f>SUBTOTAL(9,J106:O106)</f>
        <v>0</v>
      </c>
      <c r="Q106" s="28">
        <f>P106*0.3201</f>
        <v>0</v>
      </c>
      <c r="R106" s="39">
        <v>0.5</v>
      </c>
      <c r="S106" s="29">
        <f>H106/G106*100-100</f>
        <v>4.064516129032242</v>
      </c>
      <c r="T106" s="29">
        <f t="shared" si="19"/>
        <v>14.879107253564783</v>
      </c>
      <c r="U106" s="30">
        <f t="shared" si="22"/>
        <v>960</v>
      </c>
      <c r="V106" s="30">
        <f t="shared" si="15"/>
        <v>10.814591124532541</v>
      </c>
      <c r="W106" s="31">
        <f t="shared" si="23"/>
        <v>1493638</v>
      </c>
      <c r="X106" s="105">
        <f t="shared" si="18"/>
        <v>1.6282430580419854E-3</v>
      </c>
    </row>
    <row r="107" spans="2:24" ht="13.5" hidden="1" customHeight="1" x14ac:dyDescent="0.25">
      <c r="B107" s="24" t="s">
        <v>1188</v>
      </c>
      <c r="C107" s="40"/>
      <c r="D107" s="25">
        <v>76.5</v>
      </c>
      <c r="E107" s="25">
        <f t="shared" si="13"/>
        <v>76.5</v>
      </c>
      <c r="F107" s="26" t="s">
        <v>1187</v>
      </c>
      <c r="G107" s="33">
        <v>5454</v>
      </c>
      <c r="H107" s="33">
        <v>6452</v>
      </c>
      <c r="I107" s="28">
        <v>7498</v>
      </c>
      <c r="J107" s="28"/>
      <c r="K107" s="32">
        <f>J107*0.304</f>
        <v>0</v>
      </c>
      <c r="L107" s="28"/>
      <c r="M107" s="28"/>
      <c r="N107" s="28"/>
      <c r="O107" s="28"/>
      <c r="P107" s="28">
        <f>SUBTOTAL(9,J107:O107)</f>
        <v>0</v>
      </c>
      <c r="Q107" s="28">
        <f>P107*0.3201</f>
        <v>0</v>
      </c>
      <c r="R107" s="39">
        <v>0.5</v>
      </c>
      <c r="S107" s="29">
        <f>H107/G107*100-100</f>
        <v>18.298496516318295</v>
      </c>
      <c r="T107" s="29">
        <f t="shared" si="19"/>
        <v>16.212027278363308</v>
      </c>
      <c r="U107" s="30">
        <f t="shared" si="22"/>
        <v>1046</v>
      </c>
      <c r="V107" s="30">
        <f t="shared" si="15"/>
        <v>-2.0864692379549865</v>
      </c>
      <c r="W107" s="31">
        <f t="shared" si="23"/>
        <v>493578</v>
      </c>
      <c r="X107" s="105">
        <f t="shared" si="18"/>
        <v>5.3805872112402541E-4</v>
      </c>
    </row>
    <row r="108" spans="2:24" ht="13.5" hidden="1" customHeight="1" x14ac:dyDescent="0.25">
      <c r="B108" s="24" t="s">
        <v>1189</v>
      </c>
      <c r="C108" s="40"/>
      <c r="D108" s="25">
        <v>1</v>
      </c>
      <c r="E108" s="25">
        <f t="shared" si="13"/>
        <v>1</v>
      </c>
      <c r="F108" s="26" t="s">
        <v>1148</v>
      </c>
      <c r="G108" s="26"/>
      <c r="H108" s="33">
        <v>2371.9499999999998</v>
      </c>
      <c r="I108" s="28">
        <f>H108*1.15</f>
        <v>2727.7424999999994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9">
        <v>0</v>
      </c>
      <c r="T108" s="29">
        <f t="shared" si="19"/>
        <v>14.999999999999986</v>
      </c>
      <c r="U108" s="30">
        <f t="shared" si="22"/>
        <v>355.79249999999956</v>
      </c>
      <c r="V108" s="30">
        <f t="shared" si="15"/>
        <v>14.999999999999986</v>
      </c>
      <c r="W108" s="31">
        <f t="shared" si="23"/>
        <v>2371.9499999999998</v>
      </c>
      <c r="X108" s="105">
        <f t="shared" si="18"/>
        <v>2.5857075954968253E-6</v>
      </c>
    </row>
    <row r="109" spans="2:24" ht="13.5" hidden="1" customHeight="1" x14ac:dyDescent="0.25">
      <c r="B109" s="24" t="s">
        <v>1190</v>
      </c>
      <c r="C109" s="25">
        <v>90.17</v>
      </c>
      <c r="D109" s="25">
        <v>834.81</v>
      </c>
      <c r="E109" s="25">
        <f t="shared" si="13"/>
        <v>924.9799999999999</v>
      </c>
      <c r="F109" s="26" t="s">
        <v>1148</v>
      </c>
      <c r="G109" s="33">
        <v>6609</v>
      </c>
      <c r="H109" s="33">
        <v>7494</v>
      </c>
      <c r="I109" s="28">
        <v>8925.4</v>
      </c>
      <c r="J109" s="28">
        <v>0.15616638913286521</v>
      </c>
      <c r="K109" s="32">
        <f>J109*0.304</f>
        <v>4.7474582296391024E-2</v>
      </c>
      <c r="L109" s="42">
        <v>9.251013825352203E-4</v>
      </c>
      <c r="M109" s="28"/>
      <c r="N109" s="28">
        <v>1.8486571928847405E-2</v>
      </c>
      <c r="O109" s="28">
        <v>0.32988047191663722</v>
      </c>
      <c r="P109" s="28">
        <f>SUBTOTAL(9,J109:O109)</f>
        <v>0</v>
      </c>
      <c r="Q109" s="28">
        <f>P109*0.3201</f>
        <v>0</v>
      </c>
      <c r="R109" s="39">
        <v>0.37</v>
      </c>
      <c r="S109" s="29">
        <f t="shared" ref="S109:S124" si="24">H109/G109*100-100</f>
        <v>13.390830685428966</v>
      </c>
      <c r="T109" s="29">
        <f t="shared" si="19"/>
        <v>19.100613824392852</v>
      </c>
      <c r="U109" s="30">
        <f t="shared" si="22"/>
        <v>1431.3999999999996</v>
      </c>
      <c r="V109" s="30">
        <f t="shared" si="15"/>
        <v>5.7097831389638856</v>
      </c>
      <c r="W109" s="31">
        <f t="shared" si="23"/>
        <v>6931800.1199999992</v>
      </c>
      <c r="X109" s="105">
        <f t="shared" si="18"/>
        <v>7.5564865282783372E-3</v>
      </c>
    </row>
    <row r="110" spans="2:24" ht="13.5" hidden="1" customHeight="1" x14ac:dyDescent="0.25">
      <c r="B110" s="24" t="s">
        <v>1191</v>
      </c>
      <c r="C110" s="25">
        <v>6937.09</v>
      </c>
      <c r="D110" s="25">
        <v>5445</v>
      </c>
      <c r="E110" s="25">
        <f t="shared" si="13"/>
        <v>12382.09</v>
      </c>
      <c r="F110" s="41">
        <v>1</v>
      </c>
      <c r="G110" s="27">
        <v>265.83999999999997</v>
      </c>
      <c r="H110" s="27">
        <v>298.7</v>
      </c>
      <c r="I110" s="28">
        <v>330.5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9">
        <f t="shared" si="24"/>
        <v>12.360818537466159</v>
      </c>
      <c r="T110" s="29">
        <f t="shared" si="19"/>
        <v>10.64613324405758</v>
      </c>
      <c r="U110" s="30">
        <f t="shared" si="22"/>
        <v>31.800000000000011</v>
      </c>
      <c r="V110" s="30">
        <f t="shared" si="15"/>
        <v>-1.7146852934085786</v>
      </c>
      <c r="W110" s="31">
        <f t="shared" si="23"/>
        <v>3698530.2829999998</v>
      </c>
      <c r="X110" s="105">
        <f t="shared" si="18"/>
        <v>4.0318378738709174E-3</v>
      </c>
    </row>
    <row r="111" spans="2:24" ht="13.5" hidden="1" customHeight="1" x14ac:dyDescent="0.25">
      <c r="B111" s="24" t="s">
        <v>1192</v>
      </c>
      <c r="C111" s="25">
        <v>5355</v>
      </c>
      <c r="D111" s="25">
        <v>29754</v>
      </c>
      <c r="E111" s="25">
        <f t="shared" si="13"/>
        <v>35109</v>
      </c>
      <c r="F111" s="41">
        <v>1</v>
      </c>
      <c r="G111" s="27">
        <v>123.27</v>
      </c>
      <c r="H111" s="27">
        <v>135.69999999999999</v>
      </c>
      <c r="I111" s="28">
        <v>165.4</v>
      </c>
      <c r="J111" s="28">
        <v>0.40498809563621535</v>
      </c>
      <c r="K111" s="32">
        <f>J111*0.304</f>
        <v>0.12311638107340947</v>
      </c>
      <c r="L111" s="28"/>
      <c r="M111" s="28"/>
      <c r="N111" s="28"/>
      <c r="O111" s="28">
        <v>0.59501190436378459</v>
      </c>
      <c r="P111" s="28"/>
      <c r="Q111" s="28">
        <f>P111*0.3201</f>
        <v>0</v>
      </c>
      <c r="R111" s="39">
        <v>0.5</v>
      </c>
      <c r="S111" s="29">
        <f t="shared" si="24"/>
        <v>10.083556420864753</v>
      </c>
      <c r="T111" s="29">
        <f t="shared" si="19"/>
        <v>21.886514369933693</v>
      </c>
      <c r="U111" s="30">
        <f t="shared" si="22"/>
        <v>29.700000000000017</v>
      </c>
      <c r="V111" s="30">
        <f t="shared" si="15"/>
        <v>11.80295794906894</v>
      </c>
      <c r="W111" s="31">
        <f t="shared" si="23"/>
        <v>4764291.3</v>
      </c>
      <c r="X111" s="105">
        <f t="shared" si="18"/>
        <v>5.1936441331265175E-3</v>
      </c>
    </row>
    <row r="112" spans="2:24" ht="13.5" hidden="1" customHeight="1" x14ac:dyDescent="0.25">
      <c r="B112" s="24" t="s">
        <v>1193</v>
      </c>
      <c r="C112" s="25">
        <v>2</v>
      </c>
      <c r="D112" s="25">
        <v>34</v>
      </c>
      <c r="E112" s="25">
        <f t="shared" si="13"/>
        <v>36</v>
      </c>
      <c r="F112" s="26" t="s">
        <v>1177</v>
      </c>
      <c r="G112" s="33">
        <v>2097</v>
      </c>
      <c r="H112" s="33">
        <v>2451</v>
      </c>
      <c r="I112" s="28">
        <v>2923.6347094820699</v>
      </c>
      <c r="J112" s="28"/>
      <c r="K112" s="32">
        <f>J112*0.304</f>
        <v>0</v>
      </c>
      <c r="L112" s="28"/>
      <c r="M112" s="28"/>
      <c r="N112" s="28"/>
      <c r="O112" s="28"/>
      <c r="P112" s="28"/>
      <c r="Q112" s="28">
        <f>P112*0.3201</f>
        <v>0</v>
      </c>
      <c r="R112" s="39">
        <v>0.5</v>
      </c>
      <c r="S112" s="29">
        <f t="shared" si="24"/>
        <v>16.881258941344782</v>
      </c>
      <c r="T112" s="29">
        <f t="shared" si="19"/>
        <v>19.283341880133406</v>
      </c>
      <c r="U112" s="30">
        <f t="shared" si="22"/>
        <v>472.63470948206987</v>
      </c>
      <c r="V112" s="30">
        <f t="shared" si="15"/>
        <v>2.4020829387886238</v>
      </c>
      <c r="W112" s="31">
        <f t="shared" si="23"/>
        <v>88236</v>
      </c>
      <c r="X112" s="105">
        <f t="shared" si="18"/>
        <v>9.618773388825982E-5</v>
      </c>
    </row>
    <row r="113" spans="2:24" ht="13.5" hidden="1" customHeight="1" x14ac:dyDescent="0.25">
      <c r="B113" s="24" t="s">
        <v>1194</v>
      </c>
      <c r="C113" s="25">
        <v>55</v>
      </c>
      <c r="D113" s="25">
        <v>390</v>
      </c>
      <c r="E113" s="25">
        <f t="shared" si="13"/>
        <v>445</v>
      </c>
      <c r="F113" s="26" t="s">
        <v>1083</v>
      </c>
      <c r="G113" s="33">
        <v>11078.2</v>
      </c>
      <c r="H113" s="33">
        <v>12359.72</v>
      </c>
      <c r="I113" s="28">
        <v>13818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9">
        <f t="shared" si="24"/>
        <v>11.567944250871065</v>
      </c>
      <c r="T113" s="29">
        <f t="shared" si="19"/>
        <v>11.798649160336964</v>
      </c>
      <c r="U113" s="30">
        <f t="shared" si="22"/>
        <v>1458.2800000000007</v>
      </c>
      <c r="V113" s="30">
        <f t="shared" si="15"/>
        <v>0.23070490946589928</v>
      </c>
      <c r="W113" s="31">
        <f t="shared" si="23"/>
        <v>5500075.3999999994</v>
      </c>
      <c r="X113" s="105">
        <f t="shared" si="18"/>
        <v>5.9957363087692565E-3</v>
      </c>
    </row>
    <row r="114" spans="2:24" ht="13.5" hidden="1" customHeight="1" x14ac:dyDescent="0.25">
      <c r="B114" s="24" t="s">
        <v>1195</v>
      </c>
      <c r="C114" s="40"/>
      <c r="D114" s="25">
        <v>2</v>
      </c>
      <c r="E114" s="25">
        <f t="shared" si="13"/>
        <v>2</v>
      </c>
      <c r="F114" s="26" t="s">
        <v>1083</v>
      </c>
      <c r="G114" s="33">
        <v>1736.35</v>
      </c>
      <c r="H114" s="33">
        <v>1937.21</v>
      </c>
      <c r="I114" s="28">
        <v>2165.9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9">
        <f t="shared" si="24"/>
        <v>11.567944250871093</v>
      </c>
      <c r="T114" s="29">
        <f t="shared" ref="T114:T124" si="25">I114/H114*100-100</f>
        <v>11.805121798875689</v>
      </c>
      <c r="U114" s="30">
        <f t="shared" si="22"/>
        <v>228.69000000000005</v>
      </c>
      <c r="V114" s="30">
        <f t="shared" si="15"/>
        <v>0.23717754800459545</v>
      </c>
      <c r="W114" s="31">
        <f t="shared" si="23"/>
        <v>3874.42</v>
      </c>
      <c r="X114" s="105">
        <f t="shared" si="18"/>
        <v>4.2235785839266469E-6</v>
      </c>
    </row>
    <row r="115" spans="2:24" ht="13.5" hidden="1" customHeight="1" x14ac:dyDescent="0.25">
      <c r="B115" s="24" t="s">
        <v>1196</v>
      </c>
      <c r="C115" s="40"/>
      <c r="D115" s="25">
        <v>9</v>
      </c>
      <c r="E115" s="25">
        <f t="shared" si="13"/>
        <v>9</v>
      </c>
      <c r="F115" s="26" t="s">
        <v>1083</v>
      </c>
      <c r="G115" s="27">
        <v>600</v>
      </c>
      <c r="H115" s="27">
        <v>700</v>
      </c>
      <c r="I115" s="28">
        <f>H115*1.1352</f>
        <v>794.64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9">
        <f t="shared" si="24"/>
        <v>16.666666666666671</v>
      </c>
      <c r="T115" s="29">
        <f t="shared" si="25"/>
        <v>13.519999999999996</v>
      </c>
      <c r="U115" s="30">
        <f t="shared" si="22"/>
        <v>94.639999999999986</v>
      </c>
      <c r="V115" s="30">
        <f t="shared" si="15"/>
        <v>-3.1466666666666754</v>
      </c>
      <c r="W115" s="31">
        <f t="shared" si="23"/>
        <v>6300</v>
      </c>
      <c r="X115" s="105">
        <f t="shared" si="18"/>
        <v>6.8677492576276901E-6</v>
      </c>
    </row>
    <row r="116" spans="2:24" ht="13.5" hidden="1" customHeight="1" x14ac:dyDescent="0.25">
      <c r="B116" s="24" t="s">
        <v>1197</v>
      </c>
      <c r="C116" s="25">
        <v>1</v>
      </c>
      <c r="D116" s="25">
        <v>3</v>
      </c>
      <c r="E116" s="25">
        <f t="shared" si="13"/>
        <v>4</v>
      </c>
      <c r="F116" s="26" t="s">
        <v>1100</v>
      </c>
      <c r="G116" s="27">
        <v>550</v>
      </c>
      <c r="H116" s="27">
        <v>750</v>
      </c>
      <c r="I116" s="28">
        <f>H116*1.1352</f>
        <v>851.4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9">
        <f t="shared" si="24"/>
        <v>36.363636363636346</v>
      </c>
      <c r="T116" s="29">
        <f t="shared" si="25"/>
        <v>13.519999999999996</v>
      </c>
      <c r="U116" s="30">
        <f t="shared" si="22"/>
        <v>101.39999999999998</v>
      </c>
      <c r="V116" s="30">
        <f t="shared" si="15"/>
        <v>-22.84363636363635</v>
      </c>
      <c r="W116" s="31">
        <f t="shared" si="23"/>
        <v>3000</v>
      </c>
      <c r="X116" s="105">
        <f t="shared" si="18"/>
        <v>3.270356789346519E-6</v>
      </c>
    </row>
    <row r="117" spans="2:24" ht="13.5" hidden="1" customHeight="1" x14ac:dyDescent="0.25">
      <c r="B117" s="24" t="s">
        <v>1198</v>
      </c>
      <c r="C117" s="25">
        <v>86</v>
      </c>
      <c r="D117" s="25">
        <v>515</v>
      </c>
      <c r="E117" s="25">
        <f t="shared" si="13"/>
        <v>601</v>
      </c>
      <c r="F117" s="26" t="s">
        <v>1083</v>
      </c>
      <c r="G117" s="33">
        <v>3903.2</v>
      </c>
      <c r="H117" s="33">
        <v>4354.72</v>
      </c>
      <c r="I117" s="28">
        <v>4868.8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9">
        <f t="shared" si="24"/>
        <v>11.567944250871093</v>
      </c>
      <c r="T117" s="29">
        <f t="shared" si="25"/>
        <v>11.805121798875689</v>
      </c>
      <c r="U117" s="30">
        <f t="shared" si="22"/>
        <v>514.07999999999993</v>
      </c>
      <c r="V117" s="30">
        <f t="shared" si="15"/>
        <v>0.23717754800459545</v>
      </c>
      <c r="W117" s="31">
        <f t="shared" si="23"/>
        <v>2617186.7200000002</v>
      </c>
      <c r="X117" s="105">
        <f t="shared" si="18"/>
        <v>2.8530447862465161E-3</v>
      </c>
    </row>
    <row r="118" spans="2:24" ht="13.5" hidden="1" customHeight="1" x14ac:dyDescent="0.25">
      <c r="B118" s="24" t="s">
        <v>1199</v>
      </c>
      <c r="C118" s="25">
        <v>13</v>
      </c>
      <c r="D118" s="25">
        <v>77</v>
      </c>
      <c r="E118" s="25">
        <f t="shared" si="13"/>
        <v>90</v>
      </c>
      <c r="F118" s="26" t="s">
        <v>1083</v>
      </c>
      <c r="G118" s="33">
        <v>6055.7</v>
      </c>
      <c r="H118" s="33">
        <v>6756.22</v>
      </c>
      <c r="I118" s="28">
        <v>7553.8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9">
        <f t="shared" si="24"/>
        <v>11.567944250871093</v>
      </c>
      <c r="T118" s="29">
        <f t="shared" si="25"/>
        <v>11.805121798875689</v>
      </c>
      <c r="U118" s="30">
        <f t="shared" si="22"/>
        <v>797.57999999999993</v>
      </c>
      <c r="V118" s="30">
        <f t="shared" si="15"/>
        <v>0.23717754800459545</v>
      </c>
      <c r="W118" s="31">
        <f t="shared" si="23"/>
        <v>608059.80000000005</v>
      </c>
      <c r="X118" s="105">
        <f t="shared" si="18"/>
        <v>6.6285749841956223E-4</v>
      </c>
    </row>
    <row r="119" spans="2:24" ht="13.5" hidden="1" customHeight="1" x14ac:dyDescent="0.25">
      <c r="B119" s="24" t="s">
        <v>1200</v>
      </c>
      <c r="C119" s="40"/>
      <c r="D119" s="25">
        <v>18</v>
      </c>
      <c r="E119" s="25">
        <f t="shared" si="13"/>
        <v>18</v>
      </c>
      <c r="F119" s="26" t="s">
        <v>1083</v>
      </c>
      <c r="G119" s="33">
        <v>10432.450000000001</v>
      </c>
      <c r="H119" s="33">
        <v>11639.27</v>
      </c>
      <c r="I119" s="28">
        <v>13013.3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9">
        <f t="shared" si="24"/>
        <v>11.567944250871093</v>
      </c>
      <c r="T119" s="29">
        <f t="shared" si="25"/>
        <v>11.805121798875689</v>
      </c>
      <c r="U119" s="30">
        <f t="shared" si="22"/>
        <v>1374.0299999999988</v>
      </c>
      <c r="V119" s="30">
        <f t="shared" si="15"/>
        <v>0.23717754800459545</v>
      </c>
      <c r="W119" s="31">
        <f t="shared" si="23"/>
        <v>209506.86000000002</v>
      </c>
      <c r="X119" s="105">
        <f t="shared" si="18"/>
        <v>2.2838739400522356E-4</v>
      </c>
    </row>
    <row r="120" spans="2:24" ht="13.5" hidden="1" customHeight="1" x14ac:dyDescent="0.25">
      <c r="B120" s="24" t="s">
        <v>1201</v>
      </c>
      <c r="C120" s="40"/>
      <c r="D120" s="25">
        <v>4</v>
      </c>
      <c r="E120" s="25">
        <f t="shared" si="13"/>
        <v>4</v>
      </c>
      <c r="F120" s="26" t="s">
        <v>1083</v>
      </c>
      <c r="G120" s="33">
        <v>9040.5</v>
      </c>
      <c r="H120" s="33">
        <v>10086.299999999999</v>
      </c>
      <c r="I120" s="28">
        <v>11277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9">
        <f t="shared" si="24"/>
        <v>11.567944250871065</v>
      </c>
      <c r="T120" s="29">
        <f t="shared" si="25"/>
        <v>11.805121798875717</v>
      </c>
      <c r="U120" s="30">
        <f t="shared" si="22"/>
        <v>1190.7000000000007</v>
      </c>
      <c r="V120" s="30">
        <f t="shared" si="15"/>
        <v>0.23717754800465229</v>
      </c>
      <c r="W120" s="31">
        <f t="shared" si="23"/>
        <v>40345.199999999997</v>
      </c>
      <c r="X120" s="105">
        <f t="shared" si="18"/>
        <v>4.3981066245847727E-5</v>
      </c>
    </row>
    <row r="121" spans="2:24" ht="13.5" hidden="1" customHeight="1" x14ac:dyDescent="0.25">
      <c r="B121" s="24" t="s">
        <v>1202</v>
      </c>
      <c r="C121" s="43"/>
      <c r="D121" s="25">
        <v>2</v>
      </c>
      <c r="E121" s="25">
        <f t="shared" si="13"/>
        <v>2</v>
      </c>
      <c r="F121" s="26" t="s">
        <v>1083</v>
      </c>
      <c r="G121" s="33">
        <v>1822.45</v>
      </c>
      <c r="H121" s="33">
        <v>2033.27</v>
      </c>
      <c r="I121" s="28">
        <v>2273.3000000000002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9">
        <f t="shared" si="24"/>
        <v>11.567944250871093</v>
      </c>
      <c r="T121" s="29">
        <f t="shared" si="25"/>
        <v>11.805121798875717</v>
      </c>
      <c r="U121" s="30">
        <f t="shared" si="22"/>
        <v>240.0300000000002</v>
      </c>
      <c r="V121" s="30">
        <f t="shared" si="15"/>
        <v>0.23717754800462387</v>
      </c>
      <c r="W121" s="31">
        <f t="shared" si="23"/>
        <v>4066.54</v>
      </c>
      <c r="X121" s="105">
        <f t="shared" si="18"/>
        <v>4.4330122327163977E-6</v>
      </c>
    </row>
    <row r="122" spans="2:24" ht="13.5" hidden="1" customHeight="1" x14ac:dyDescent="0.25">
      <c r="B122" s="24" t="s">
        <v>1203</v>
      </c>
      <c r="C122" s="25">
        <v>17</v>
      </c>
      <c r="D122" s="25">
        <v>122</v>
      </c>
      <c r="E122" s="25">
        <f t="shared" si="13"/>
        <v>139</v>
      </c>
      <c r="F122" s="26" t="s">
        <v>1083</v>
      </c>
      <c r="G122" s="33">
        <v>3731</v>
      </c>
      <c r="H122" s="33">
        <v>3731</v>
      </c>
      <c r="I122" s="28">
        <f>H122*1.1181</f>
        <v>4171.6311000000005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9">
        <f t="shared" si="24"/>
        <v>0</v>
      </c>
      <c r="T122" s="29">
        <f t="shared" si="25"/>
        <v>11.810000000000002</v>
      </c>
      <c r="U122" s="30">
        <f t="shared" si="22"/>
        <v>440.63110000000052</v>
      </c>
      <c r="V122" s="30">
        <f t="shared" si="15"/>
        <v>11.810000000000002</v>
      </c>
      <c r="W122" s="31">
        <f t="shared" si="23"/>
        <v>518609</v>
      </c>
      <c r="X122" s="105">
        <f t="shared" si="18"/>
        <v>5.6534548805540292E-4</v>
      </c>
    </row>
    <row r="123" spans="2:24" ht="13.5" hidden="1" customHeight="1" x14ac:dyDescent="0.25">
      <c r="B123" s="24" t="s">
        <v>1204</v>
      </c>
      <c r="C123" s="25">
        <v>390</v>
      </c>
      <c r="D123" s="25">
        <v>2315</v>
      </c>
      <c r="E123" s="25">
        <f t="shared" si="13"/>
        <v>2705</v>
      </c>
      <c r="F123" s="26" t="s">
        <v>1102</v>
      </c>
      <c r="G123" s="33">
        <v>2000</v>
      </c>
      <c r="H123" s="33">
        <v>2000</v>
      </c>
      <c r="I123" s="28">
        <f>H123*1.2</f>
        <v>2400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9">
        <f t="shared" si="24"/>
        <v>0</v>
      </c>
      <c r="T123" s="29">
        <f t="shared" si="25"/>
        <v>20</v>
      </c>
      <c r="U123" s="30">
        <f t="shared" si="22"/>
        <v>400</v>
      </c>
      <c r="V123" s="30">
        <f t="shared" si="15"/>
        <v>20</v>
      </c>
      <c r="W123" s="31">
        <f t="shared" si="23"/>
        <v>5410000</v>
      </c>
      <c r="X123" s="105">
        <f t="shared" si="18"/>
        <v>5.8975434101215564E-3</v>
      </c>
    </row>
    <row r="124" spans="2:24" ht="13.5" hidden="1" customHeight="1" x14ac:dyDescent="0.25">
      <c r="B124" s="24" t="s">
        <v>1205</v>
      </c>
      <c r="C124" s="40"/>
      <c r="D124" s="25">
        <v>5</v>
      </c>
      <c r="E124" s="25">
        <f t="shared" si="13"/>
        <v>5</v>
      </c>
      <c r="F124" s="26" t="s">
        <v>1102</v>
      </c>
      <c r="G124" s="33">
        <v>1000</v>
      </c>
      <c r="H124" s="33">
        <v>1000</v>
      </c>
      <c r="I124" s="28">
        <f>I123/2</f>
        <v>1200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9">
        <f t="shared" si="24"/>
        <v>0</v>
      </c>
      <c r="T124" s="29">
        <f t="shared" si="25"/>
        <v>20</v>
      </c>
      <c r="U124" s="30">
        <f t="shared" si="22"/>
        <v>200</v>
      </c>
      <c r="V124" s="30">
        <f t="shared" si="15"/>
        <v>20</v>
      </c>
      <c r="W124" s="31">
        <f t="shared" si="23"/>
        <v>5000</v>
      </c>
      <c r="X124" s="105">
        <f t="shared" si="18"/>
        <v>5.4505946489108654E-6</v>
      </c>
    </row>
    <row r="125" spans="2:24" hidden="1" x14ac:dyDescent="0.25">
      <c r="W125" s="37">
        <f>SUM(W6:W124)</f>
        <v>917331102.76308978</v>
      </c>
    </row>
  </sheetData>
  <autoFilter ref="A5:X125" xr:uid="{22599A47-2678-4FBA-A949-CFF275444477}">
    <filterColumn colId="0">
      <customFilters>
        <customFilter operator="notEqual" val=" "/>
      </customFilters>
    </filterColumn>
  </autoFilter>
  <mergeCells count="2">
    <mergeCell ref="B1:X1"/>
    <mergeCell ref="B2:X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3114-F858-4B02-8985-B1463C3B1631}">
  <sheetPr filterMode="1">
    <tabColor rgb="FFCCFFCC"/>
  </sheetPr>
  <dimension ref="A1:AO622"/>
  <sheetViews>
    <sheetView zoomScale="60" zoomScaleNormal="60" workbookViewId="0">
      <pane xSplit="2" ySplit="7" topLeftCell="C8" activePane="bottomRight" state="frozen"/>
      <selection pane="topRight" activeCell="B1" sqref="B1"/>
      <selection pane="bottomLeft" activeCell="A13" sqref="A13"/>
      <selection pane="bottomRight" activeCell="D241" sqref="D241"/>
    </sheetView>
  </sheetViews>
  <sheetFormatPr defaultRowHeight="15" x14ac:dyDescent="0.25"/>
  <cols>
    <col min="1" max="1" width="15.85546875" style="2" customWidth="1"/>
    <col min="2" max="2" width="9.85546875" style="5" bestFit="1" customWidth="1"/>
    <col min="3" max="3" width="21.5703125" style="5" customWidth="1"/>
    <col min="4" max="4" width="54.28515625" style="2" customWidth="1"/>
    <col min="5" max="5" width="17.28515625" style="2" customWidth="1"/>
    <col min="6" max="6" width="17.140625" style="200" customWidth="1"/>
    <col min="7" max="7" width="11.42578125" style="200" customWidth="1"/>
    <col min="8" max="8" width="8.85546875" style="200" customWidth="1"/>
    <col min="9" max="9" width="11.5703125" style="200" customWidth="1"/>
    <col min="10" max="10" width="15.5703125" style="2" customWidth="1"/>
    <col min="11" max="11" width="25.28515625" style="1" customWidth="1"/>
    <col min="12" max="12" width="27.140625" style="8" customWidth="1"/>
    <col min="13" max="16" width="19.28515625" style="2" customWidth="1"/>
    <col min="17" max="16384" width="9.140625" style="2"/>
  </cols>
  <sheetData>
    <row r="1" spans="1:16" ht="15.75" x14ac:dyDescent="0.25">
      <c r="B1" s="485" t="s">
        <v>404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96"/>
      <c r="N1" s="2" t="s">
        <v>1376</v>
      </c>
    </row>
    <row r="2" spans="1:16" ht="15.75" x14ac:dyDescent="0.25">
      <c r="B2" s="485" t="s">
        <v>405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</row>
    <row r="3" spans="1:16" ht="15.75" x14ac:dyDescent="0.25">
      <c r="B3" s="485" t="s">
        <v>406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</row>
    <row r="4" spans="1:16" ht="15.75" x14ac:dyDescent="0.25">
      <c r="B4" s="485" t="s">
        <v>407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</row>
    <row r="5" spans="1:16" ht="15.75" thickBot="1" x14ac:dyDescent="0.3">
      <c r="G5" s="200">
        <v>2023</v>
      </c>
      <c r="H5" s="201"/>
      <c r="I5" s="201"/>
      <c r="K5" s="198">
        <v>2024</v>
      </c>
    </row>
    <row r="6" spans="1:16" ht="15.75" thickBot="1" x14ac:dyDescent="0.3">
      <c r="B6" s="497" t="s">
        <v>0</v>
      </c>
      <c r="C6" s="497" t="s">
        <v>913</v>
      </c>
      <c r="D6" s="483" t="s">
        <v>1</v>
      </c>
      <c r="E6" s="499" t="s">
        <v>3</v>
      </c>
      <c r="F6" s="501" t="s">
        <v>911</v>
      </c>
      <c r="G6" s="495" t="s">
        <v>910</v>
      </c>
      <c r="H6" s="496"/>
      <c r="I6" s="486" t="s">
        <v>1378</v>
      </c>
      <c r="J6" s="483" t="s">
        <v>911</v>
      </c>
      <c r="K6" s="481" t="s">
        <v>910</v>
      </c>
      <c r="L6" s="482"/>
    </row>
    <row r="7" spans="1:16" ht="88.5" customHeight="1" thickBot="1" x14ac:dyDescent="0.3">
      <c r="A7" s="2" t="s">
        <v>1375</v>
      </c>
      <c r="B7" s="498"/>
      <c r="C7" s="498"/>
      <c r="D7" s="484"/>
      <c r="E7" s="500"/>
      <c r="F7" s="502"/>
      <c r="G7" s="202" t="s">
        <v>2</v>
      </c>
      <c r="H7" s="203" t="s">
        <v>18</v>
      </c>
      <c r="I7" s="487"/>
      <c r="J7" s="484"/>
      <c r="K7" s="91" t="s">
        <v>2</v>
      </c>
      <c r="L7" s="108" t="s">
        <v>18</v>
      </c>
      <c r="M7" s="104" t="s">
        <v>1074</v>
      </c>
      <c r="N7" s="106" t="s">
        <v>1258</v>
      </c>
      <c r="O7" s="106" t="s">
        <v>1262</v>
      </c>
      <c r="P7" s="106" t="s">
        <v>1267</v>
      </c>
    </row>
    <row r="8" spans="1:16" s="10" customFormat="1" ht="15.75" hidden="1" x14ac:dyDescent="0.25">
      <c r="A8" s="2"/>
      <c r="B8" s="87" t="s">
        <v>146</v>
      </c>
      <c r="C8" s="88" t="s">
        <v>12</v>
      </c>
      <c r="D8" s="92"/>
      <c r="E8" s="89"/>
      <c r="F8" s="204"/>
      <c r="G8" s="204"/>
      <c r="H8" s="204"/>
      <c r="I8" s="204"/>
      <c r="J8" s="90"/>
      <c r="K8" s="234"/>
      <c r="L8" s="109"/>
    </row>
    <row r="9" spans="1:16" s="1" customFormat="1" ht="15.75" hidden="1" x14ac:dyDescent="0.25">
      <c r="A9" s="2"/>
      <c r="B9" s="235" t="s">
        <v>455</v>
      </c>
      <c r="C9" s="235"/>
      <c r="D9" s="236" t="s">
        <v>15</v>
      </c>
      <c r="E9" s="237"/>
      <c r="F9" s="238"/>
      <c r="G9" s="239"/>
      <c r="H9" s="240"/>
      <c r="I9" s="241"/>
      <c r="J9" s="242"/>
      <c r="K9" s="242"/>
      <c r="L9" s="243"/>
    </row>
    <row r="10" spans="1:16" s="107" customFormat="1" ht="15.75" hidden="1" x14ac:dyDescent="0.25">
      <c r="A10" s="8"/>
      <c r="B10" s="244" t="s">
        <v>456</v>
      </c>
      <c r="C10" s="244"/>
      <c r="D10" s="245" t="s">
        <v>16</v>
      </c>
      <c r="E10" s="246" t="s">
        <v>5</v>
      </c>
      <c r="F10" s="247">
        <v>42237</v>
      </c>
      <c r="G10" s="248">
        <v>1758</v>
      </c>
      <c r="H10" s="249">
        <v>0.2</v>
      </c>
      <c r="I10" s="250">
        <f>K10/G10*100-100</f>
        <v>0</v>
      </c>
      <c r="J10" s="251">
        <v>42237</v>
      </c>
      <c r="K10" s="252">
        <v>1758</v>
      </c>
      <c r="L10" s="253">
        <f>H10</f>
        <v>0.2</v>
      </c>
      <c r="P10" s="107">
        <v>900</v>
      </c>
    </row>
    <row r="11" spans="1:16" s="107" customFormat="1" ht="31.5" hidden="1" x14ac:dyDescent="0.25">
      <c r="A11" s="8"/>
      <c r="B11" s="244" t="s">
        <v>457</v>
      </c>
      <c r="C11" s="244" t="s">
        <v>942</v>
      </c>
      <c r="D11" s="245" t="s">
        <v>17</v>
      </c>
      <c r="E11" s="246" t="s">
        <v>5</v>
      </c>
      <c r="F11" s="247">
        <v>42237</v>
      </c>
      <c r="G11" s="248">
        <v>1136</v>
      </c>
      <c r="H11" s="249">
        <v>0.2</v>
      </c>
      <c r="I11" s="250">
        <f t="shared" ref="I11:I74" si="0">K11/G11*100-100</f>
        <v>0</v>
      </c>
      <c r="J11" s="251">
        <v>42237</v>
      </c>
      <c r="K11" s="252">
        <v>1136</v>
      </c>
      <c r="L11" s="253">
        <f>H11</f>
        <v>0.2</v>
      </c>
      <c r="P11" s="107">
        <v>1540</v>
      </c>
    </row>
    <row r="12" spans="1:16" s="4" customFormat="1" ht="15.75" hidden="1" x14ac:dyDescent="0.25">
      <c r="B12" s="254" t="s">
        <v>147</v>
      </c>
      <c r="C12" s="254" t="s">
        <v>940</v>
      </c>
      <c r="D12" s="255" t="s">
        <v>19</v>
      </c>
      <c r="E12" s="256" t="s">
        <v>5</v>
      </c>
      <c r="F12" s="257">
        <v>44845</v>
      </c>
      <c r="G12" s="258">
        <v>72492</v>
      </c>
      <c r="H12" s="259">
        <v>0.2</v>
      </c>
      <c r="I12" s="250">
        <f t="shared" si="0"/>
        <v>14.347790100976667</v>
      </c>
      <c r="J12" s="260">
        <v>45244</v>
      </c>
      <c r="K12" s="261">
        <v>82893</v>
      </c>
      <c r="L12" s="253">
        <f>H12</f>
        <v>0.2</v>
      </c>
      <c r="M12" s="2"/>
      <c r="N12" s="2"/>
      <c r="O12" s="2"/>
      <c r="P12" s="2"/>
    </row>
    <row r="13" spans="1:16" s="4" customFormat="1" ht="15.75" hidden="1" x14ac:dyDescent="0.25">
      <c r="B13" s="254" t="s">
        <v>148</v>
      </c>
      <c r="C13" s="254" t="s">
        <v>941</v>
      </c>
      <c r="D13" s="255" t="s">
        <v>40</v>
      </c>
      <c r="E13" s="256" t="s">
        <v>20</v>
      </c>
      <c r="F13" s="257">
        <v>44927</v>
      </c>
      <c r="G13" s="258">
        <v>365</v>
      </c>
      <c r="H13" s="259">
        <v>0.2</v>
      </c>
      <c r="I13" s="250">
        <f t="shared" si="0"/>
        <v>0</v>
      </c>
      <c r="J13" s="260">
        <v>44927</v>
      </c>
      <c r="K13" s="261">
        <v>365</v>
      </c>
      <c r="L13" s="253">
        <f>H13</f>
        <v>0.2</v>
      </c>
      <c r="M13" s="2"/>
      <c r="N13" s="2"/>
      <c r="O13" s="2"/>
      <c r="P13" s="2">
        <v>425</v>
      </c>
    </row>
    <row r="14" spans="1:16" s="4" customFormat="1" ht="31.5" hidden="1" x14ac:dyDescent="0.25">
      <c r="B14" s="254" t="s">
        <v>149</v>
      </c>
      <c r="C14" s="254" t="s">
        <v>921</v>
      </c>
      <c r="D14" s="255" t="s">
        <v>21</v>
      </c>
      <c r="E14" s="256" t="s">
        <v>20</v>
      </c>
      <c r="F14" s="257">
        <v>44927</v>
      </c>
      <c r="G14" s="258">
        <v>34</v>
      </c>
      <c r="H14" s="259">
        <v>0.2</v>
      </c>
      <c r="I14" s="250">
        <f t="shared" si="0"/>
        <v>25.058823529411782</v>
      </c>
      <c r="J14" s="260">
        <v>45292</v>
      </c>
      <c r="K14" s="261">
        <v>42.52</v>
      </c>
      <c r="L14" s="253">
        <f>H14</f>
        <v>0.2</v>
      </c>
      <c r="M14" s="2"/>
      <c r="N14" s="2" t="s">
        <v>1393</v>
      </c>
      <c r="O14" s="2" t="s">
        <v>1266</v>
      </c>
      <c r="P14" s="2">
        <v>34</v>
      </c>
    </row>
    <row r="15" spans="1:16" s="7" customFormat="1" ht="15.75" hidden="1" x14ac:dyDescent="0.25">
      <c r="B15" s="244" t="s">
        <v>458</v>
      </c>
      <c r="C15" s="244" t="s">
        <v>943</v>
      </c>
      <c r="D15" s="262" t="s">
        <v>22</v>
      </c>
      <c r="E15" s="246"/>
      <c r="F15" s="247"/>
      <c r="G15" s="248"/>
      <c r="H15" s="249"/>
      <c r="I15" s="250"/>
      <c r="J15" s="251"/>
      <c r="K15" s="263"/>
      <c r="L15" s="253"/>
      <c r="M15" s="8"/>
      <c r="N15" s="8"/>
      <c r="O15" s="8"/>
      <c r="P15" s="8"/>
    </row>
    <row r="16" spans="1:16" s="4" customFormat="1" ht="31.5" hidden="1" x14ac:dyDescent="0.25">
      <c r="B16" s="254" t="s">
        <v>465</v>
      </c>
      <c r="C16" s="254"/>
      <c r="D16" s="264" t="s">
        <v>462</v>
      </c>
      <c r="E16" s="256" t="s">
        <v>23</v>
      </c>
      <c r="F16" s="257" t="s">
        <v>463</v>
      </c>
      <c r="G16" s="258">
        <v>6452</v>
      </c>
      <c r="H16" s="259">
        <v>0.2</v>
      </c>
      <c r="I16" s="250">
        <f t="shared" si="0"/>
        <v>16.212027278363308</v>
      </c>
      <c r="J16" s="260">
        <v>45292</v>
      </c>
      <c r="K16" s="261">
        <v>7498</v>
      </c>
      <c r="L16" s="253">
        <f>H16</f>
        <v>0.2</v>
      </c>
      <c r="M16" s="2">
        <v>3210</v>
      </c>
      <c r="N16" s="2">
        <v>17255</v>
      </c>
      <c r="O16" s="2"/>
      <c r="P16" s="2">
        <v>5200</v>
      </c>
    </row>
    <row r="17" spans="2:16" s="4" customFormat="1" ht="31.5" hidden="1" x14ac:dyDescent="0.25">
      <c r="B17" s="254" t="s">
        <v>466</v>
      </c>
      <c r="C17" s="254"/>
      <c r="D17" s="264" t="s">
        <v>467</v>
      </c>
      <c r="E17" s="256" t="s">
        <v>23</v>
      </c>
      <c r="F17" s="257" t="s">
        <v>463</v>
      </c>
      <c r="G17" s="258">
        <f>G16/2</f>
        <v>3226</v>
      </c>
      <c r="H17" s="259">
        <v>0.2</v>
      </c>
      <c r="I17" s="250">
        <f t="shared" si="0"/>
        <v>16.212027278363308</v>
      </c>
      <c r="J17" s="260">
        <v>45292</v>
      </c>
      <c r="K17" s="261">
        <f>K16/2</f>
        <v>3749</v>
      </c>
      <c r="L17" s="253">
        <f>H17</f>
        <v>0.2</v>
      </c>
      <c r="M17" s="2">
        <v>1605</v>
      </c>
      <c r="N17" s="2"/>
      <c r="O17" s="2"/>
      <c r="P17" s="2">
        <v>2600</v>
      </c>
    </row>
    <row r="18" spans="2:16" s="4" customFormat="1" ht="31.5" hidden="1" x14ac:dyDescent="0.25">
      <c r="B18" s="254" t="s">
        <v>469</v>
      </c>
      <c r="C18" s="254"/>
      <c r="D18" s="264" t="s">
        <v>468</v>
      </c>
      <c r="E18" s="256" t="s">
        <v>23</v>
      </c>
      <c r="F18" s="257" t="s">
        <v>463</v>
      </c>
      <c r="G18" s="258">
        <f>G16/2</f>
        <v>3226</v>
      </c>
      <c r="H18" s="259">
        <v>0.2</v>
      </c>
      <c r="I18" s="250">
        <f t="shared" si="0"/>
        <v>16.212027278363308</v>
      </c>
      <c r="J18" s="260">
        <v>45292</v>
      </c>
      <c r="K18" s="261">
        <f>K17</f>
        <v>3749</v>
      </c>
      <c r="L18" s="253">
        <f>H18</f>
        <v>0.2</v>
      </c>
      <c r="M18" s="2"/>
      <c r="N18" s="2"/>
      <c r="O18" s="2"/>
      <c r="P18" s="2">
        <v>2600</v>
      </c>
    </row>
    <row r="19" spans="2:16" s="382" customFormat="1" ht="36.75" hidden="1" customHeight="1" x14ac:dyDescent="0.25">
      <c r="B19" s="371" t="s">
        <v>459</v>
      </c>
      <c r="C19" s="371" t="s">
        <v>944</v>
      </c>
      <c r="D19" s="372" t="s">
        <v>464</v>
      </c>
      <c r="E19" s="373" t="s">
        <v>24</v>
      </c>
      <c r="F19" s="374">
        <v>44927</v>
      </c>
      <c r="G19" s="375">
        <v>7494</v>
      </c>
      <c r="H19" s="376">
        <v>0.2</v>
      </c>
      <c r="I19" s="377">
        <f t="shared" si="0"/>
        <v>10.048038430744597</v>
      </c>
      <c r="J19" s="378">
        <v>45292</v>
      </c>
      <c r="K19" s="379">
        <v>8247</v>
      </c>
      <c r="L19" s="380">
        <f>H19</f>
        <v>0.2</v>
      </c>
      <c r="M19" s="381">
        <v>3460</v>
      </c>
      <c r="N19" s="381">
        <v>22620</v>
      </c>
      <c r="O19" s="381">
        <v>15970</v>
      </c>
      <c r="P19" s="381"/>
    </row>
    <row r="20" spans="2:16" s="382" customFormat="1" ht="15.75" hidden="1" x14ac:dyDescent="0.25">
      <c r="B20" s="371" t="s">
        <v>460</v>
      </c>
      <c r="C20" s="371" t="s">
        <v>945</v>
      </c>
      <c r="D20" s="372" t="s">
        <v>25</v>
      </c>
      <c r="E20" s="373" t="s">
        <v>23</v>
      </c>
      <c r="F20" s="374">
        <v>44927</v>
      </c>
      <c r="G20" s="375">
        <v>2970</v>
      </c>
      <c r="H20" s="376">
        <v>0.2</v>
      </c>
      <c r="I20" s="377">
        <f t="shared" si="0"/>
        <v>10.740740740740733</v>
      </c>
      <c r="J20" s="378">
        <v>45292</v>
      </c>
      <c r="K20" s="379">
        <v>3289</v>
      </c>
      <c r="L20" s="380">
        <f>H20</f>
        <v>0.2</v>
      </c>
      <c r="M20" s="381" t="s">
        <v>1245</v>
      </c>
      <c r="N20" s="381">
        <v>8200</v>
      </c>
      <c r="O20" s="381"/>
      <c r="P20" s="381">
        <v>1930</v>
      </c>
    </row>
    <row r="21" spans="2:16" s="7" customFormat="1" ht="47.25" hidden="1" x14ac:dyDescent="0.25">
      <c r="B21" s="254" t="s">
        <v>461</v>
      </c>
      <c r="C21" s="254"/>
      <c r="D21" s="262" t="s">
        <v>26</v>
      </c>
      <c r="E21" s="256" t="s">
        <v>1241</v>
      </c>
      <c r="F21" s="265"/>
      <c r="G21" s="265"/>
      <c r="H21" s="265"/>
      <c r="I21" s="250"/>
      <c r="J21" s="260"/>
      <c r="K21" s="266" t="s">
        <v>413</v>
      </c>
      <c r="L21" s="267"/>
      <c r="M21" s="2"/>
      <c r="N21" s="2"/>
      <c r="O21" s="8"/>
      <c r="P21" s="8"/>
    </row>
    <row r="22" spans="2:16" s="4" customFormat="1" ht="15.75" hidden="1" x14ac:dyDescent="0.25">
      <c r="B22" s="254" t="s">
        <v>470</v>
      </c>
      <c r="C22" s="254" t="s">
        <v>920</v>
      </c>
      <c r="D22" s="262" t="s">
        <v>27</v>
      </c>
      <c r="E22" s="256" t="s">
        <v>41</v>
      </c>
      <c r="F22" s="257">
        <v>44927</v>
      </c>
      <c r="G22" s="258">
        <v>770</v>
      </c>
      <c r="H22" s="259">
        <v>0.2</v>
      </c>
      <c r="I22" s="250">
        <f t="shared" si="0"/>
        <v>13.519999999999996</v>
      </c>
      <c r="J22" s="260">
        <v>45292</v>
      </c>
      <c r="K22" s="261">
        <f>770*1.1352</f>
        <v>874.10400000000004</v>
      </c>
      <c r="L22" s="253">
        <f>H22</f>
        <v>0.2</v>
      </c>
      <c r="M22" s="2" t="s">
        <v>1246</v>
      </c>
      <c r="N22" s="2"/>
      <c r="O22" s="2">
        <v>1930</v>
      </c>
      <c r="P22" s="2"/>
    </row>
    <row r="23" spans="2:16" s="430" customFormat="1" ht="15.75" hidden="1" x14ac:dyDescent="0.25">
      <c r="B23" s="314" t="s">
        <v>471</v>
      </c>
      <c r="C23" s="314" t="s">
        <v>946</v>
      </c>
      <c r="D23" s="424" t="s">
        <v>28</v>
      </c>
      <c r="E23" s="308" t="s">
        <v>41</v>
      </c>
      <c r="F23" s="309">
        <v>44927</v>
      </c>
      <c r="G23" s="425">
        <v>230</v>
      </c>
      <c r="H23" s="310">
        <v>0.2</v>
      </c>
      <c r="I23" s="426">
        <f t="shared" si="0"/>
        <v>10.000000000000014</v>
      </c>
      <c r="J23" s="311">
        <v>45292</v>
      </c>
      <c r="K23" s="427">
        <v>253.00000000000003</v>
      </c>
      <c r="L23" s="428">
        <f>H23</f>
        <v>0.2</v>
      </c>
      <c r="M23" s="429">
        <v>258</v>
      </c>
      <c r="N23" s="429">
        <v>455</v>
      </c>
      <c r="O23" s="429">
        <v>327</v>
      </c>
      <c r="P23" s="429">
        <v>240</v>
      </c>
    </row>
    <row r="24" spans="2:16" s="7" customFormat="1" ht="15.75" hidden="1" x14ac:dyDescent="0.25">
      <c r="B24" s="244" t="s">
        <v>472</v>
      </c>
      <c r="C24" s="244" t="s">
        <v>936</v>
      </c>
      <c r="D24" s="262" t="s">
        <v>29</v>
      </c>
      <c r="E24" s="246" t="s">
        <v>23</v>
      </c>
      <c r="F24" s="247">
        <v>44927</v>
      </c>
      <c r="G24" s="248">
        <v>2256</v>
      </c>
      <c r="H24" s="249">
        <v>0.2</v>
      </c>
      <c r="I24" s="250">
        <f t="shared" si="0"/>
        <v>15.86879432624113</v>
      </c>
      <c r="J24" s="260">
        <v>45292</v>
      </c>
      <c r="K24" s="261">
        <v>2614</v>
      </c>
      <c r="L24" s="253">
        <f>H24</f>
        <v>0.2</v>
      </c>
      <c r="M24" s="2" t="s">
        <v>1249</v>
      </c>
      <c r="N24" s="2">
        <v>4010</v>
      </c>
      <c r="O24" s="8">
        <v>2620</v>
      </c>
      <c r="P24" s="8" t="s">
        <v>1270</v>
      </c>
    </row>
    <row r="25" spans="2:16" s="7" customFormat="1" ht="15.75" hidden="1" x14ac:dyDescent="0.25">
      <c r="B25" s="254" t="s">
        <v>473</v>
      </c>
      <c r="C25" s="254"/>
      <c r="D25" s="268" t="s">
        <v>419</v>
      </c>
      <c r="E25" s="246"/>
      <c r="F25" s="247"/>
      <c r="G25" s="248"/>
      <c r="H25" s="249"/>
      <c r="I25" s="250"/>
      <c r="J25" s="260"/>
      <c r="K25" s="261"/>
      <c r="L25" s="253"/>
      <c r="M25" s="8"/>
      <c r="N25" s="8" t="s">
        <v>1261</v>
      </c>
      <c r="O25" s="8"/>
      <c r="P25" s="8"/>
    </row>
    <row r="26" spans="2:16" s="4" customFormat="1" ht="15.75" hidden="1" x14ac:dyDescent="0.25">
      <c r="B26" s="254" t="s">
        <v>483</v>
      </c>
      <c r="C26" s="254"/>
      <c r="D26" s="264" t="s">
        <v>59</v>
      </c>
      <c r="E26" s="256" t="s">
        <v>84</v>
      </c>
      <c r="F26" s="257">
        <v>44927</v>
      </c>
      <c r="G26" s="258">
        <v>4928</v>
      </c>
      <c r="H26" s="259">
        <v>0.2</v>
      </c>
      <c r="I26" s="250">
        <f t="shared" si="0"/>
        <v>9.0708618273934718</v>
      </c>
      <c r="J26" s="260">
        <v>45292</v>
      </c>
      <c r="K26" s="261">
        <v>5375.0120708539507</v>
      </c>
      <c r="L26" s="253">
        <f t="shared" ref="L26:L51" si="1">H26</f>
        <v>0.2</v>
      </c>
      <c r="M26" s="2"/>
      <c r="N26" s="2"/>
      <c r="O26" s="2"/>
      <c r="P26" s="2"/>
    </row>
    <row r="27" spans="2:16" s="4" customFormat="1" ht="15.75" hidden="1" x14ac:dyDescent="0.25">
      <c r="B27" s="254" t="s">
        <v>484</v>
      </c>
      <c r="C27" s="254"/>
      <c r="D27" s="264" t="s">
        <v>60</v>
      </c>
      <c r="E27" s="256" t="s">
        <v>84</v>
      </c>
      <c r="F27" s="257">
        <v>44927</v>
      </c>
      <c r="G27" s="258">
        <v>5228</v>
      </c>
      <c r="H27" s="259">
        <v>0.2</v>
      </c>
      <c r="I27" s="250">
        <f t="shared" si="0"/>
        <v>9.180899395100937</v>
      </c>
      <c r="J27" s="260">
        <v>45292</v>
      </c>
      <c r="K27" s="261">
        <v>5707.977420375877</v>
      </c>
      <c r="L27" s="253">
        <f t="shared" si="1"/>
        <v>0.2</v>
      </c>
      <c r="M27" s="2">
        <f>5325+1540</f>
        <v>6865</v>
      </c>
      <c r="N27" s="2"/>
      <c r="O27" s="2"/>
      <c r="P27" s="2"/>
    </row>
    <row r="28" spans="2:16" s="4" customFormat="1" ht="15.75" hidden="1" x14ac:dyDescent="0.25">
      <c r="B28" s="254" t="s">
        <v>485</v>
      </c>
      <c r="C28" s="254"/>
      <c r="D28" s="264" t="s">
        <v>61</v>
      </c>
      <c r="E28" s="256" t="s">
        <v>84</v>
      </c>
      <c r="F28" s="257">
        <v>44927</v>
      </c>
      <c r="G28" s="258">
        <v>8910</v>
      </c>
      <c r="H28" s="259">
        <v>0.2</v>
      </c>
      <c r="I28" s="250">
        <f t="shared" si="0"/>
        <v>13.654858028206846</v>
      </c>
      <c r="J28" s="260">
        <v>45292</v>
      </c>
      <c r="K28" s="261">
        <v>10126.647850313231</v>
      </c>
      <c r="L28" s="253">
        <f t="shared" si="1"/>
        <v>0.2</v>
      </c>
      <c r="M28" s="2">
        <f>6230+2030</f>
        <v>8260</v>
      </c>
      <c r="N28" s="2"/>
      <c r="O28" s="2"/>
      <c r="P28" s="2"/>
    </row>
    <row r="29" spans="2:16" s="7" customFormat="1" ht="15.75" hidden="1" x14ac:dyDescent="0.25">
      <c r="B29" s="244" t="s">
        <v>486</v>
      </c>
      <c r="C29" s="244"/>
      <c r="D29" s="264" t="s">
        <v>422</v>
      </c>
      <c r="E29" s="246" t="s">
        <v>84</v>
      </c>
      <c r="F29" s="247">
        <v>44927</v>
      </c>
      <c r="G29" s="248">
        <v>5007</v>
      </c>
      <c r="H29" s="249">
        <v>0.2</v>
      </c>
      <c r="I29" s="250">
        <f t="shared" si="0"/>
        <v>6.4591346529631721</v>
      </c>
      <c r="J29" s="260">
        <v>45292</v>
      </c>
      <c r="K29" s="261">
        <v>5330.4088720738664</v>
      </c>
      <c r="L29" s="253">
        <f t="shared" si="1"/>
        <v>0.2</v>
      </c>
      <c r="M29" s="8"/>
      <c r="N29" s="8"/>
      <c r="O29" s="8"/>
      <c r="P29" s="8"/>
    </row>
    <row r="30" spans="2:16" s="4" customFormat="1" ht="15.75" hidden="1" x14ac:dyDescent="0.25">
      <c r="B30" s="254" t="s">
        <v>487</v>
      </c>
      <c r="C30" s="254"/>
      <c r="D30" s="264" t="s">
        <v>62</v>
      </c>
      <c r="E30" s="256" t="s">
        <v>84</v>
      </c>
      <c r="F30" s="257">
        <v>44927</v>
      </c>
      <c r="G30" s="258">
        <v>6920</v>
      </c>
      <c r="H30" s="259">
        <v>0.2</v>
      </c>
      <c r="I30" s="250">
        <f t="shared" si="0"/>
        <v>11.995953757225436</v>
      </c>
      <c r="J30" s="260">
        <v>45292</v>
      </c>
      <c r="K30" s="261">
        <v>7750.12</v>
      </c>
      <c r="L30" s="253">
        <f t="shared" si="1"/>
        <v>0.2</v>
      </c>
      <c r="M30" s="2"/>
      <c r="N30" s="2"/>
      <c r="O30" s="2"/>
      <c r="P30" s="2" t="s">
        <v>1269</v>
      </c>
    </row>
    <row r="31" spans="2:16" s="4" customFormat="1" ht="15.75" hidden="1" x14ac:dyDescent="0.25">
      <c r="B31" s="254" t="s">
        <v>488</v>
      </c>
      <c r="C31" s="254"/>
      <c r="D31" s="264" t="s">
        <v>63</v>
      </c>
      <c r="E31" s="256" t="s">
        <v>84</v>
      </c>
      <c r="F31" s="257">
        <v>44927</v>
      </c>
      <c r="G31" s="258">
        <v>9088</v>
      </c>
      <c r="H31" s="259">
        <v>0.2</v>
      </c>
      <c r="I31" s="250">
        <f t="shared" si="0"/>
        <v>12.002640845070417</v>
      </c>
      <c r="J31" s="260">
        <v>45292</v>
      </c>
      <c r="K31" s="261">
        <v>10178.799999999999</v>
      </c>
      <c r="L31" s="253">
        <f t="shared" si="1"/>
        <v>0.2</v>
      </c>
      <c r="M31" s="2"/>
      <c r="N31" s="2"/>
      <c r="O31" s="2"/>
      <c r="P31" s="2" t="s">
        <v>1268</v>
      </c>
    </row>
    <row r="32" spans="2:16" s="4" customFormat="1" ht="15.75" hidden="1" x14ac:dyDescent="0.25">
      <c r="B32" s="254" t="s">
        <v>489</v>
      </c>
      <c r="C32" s="254"/>
      <c r="D32" s="264" t="s">
        <v>64</v>
      </c>
      <c r="E32" s="256" t="s">
        <v>84</v>
      </c>
      <c r="F32" s="257">
        <v>44927</v>
      </c>
      <c r="G32" s="258">
        <v>15629</v>
      </c>
      <c r="H32" s="259">
        <v>0.2</v>
      </c>
      <c r="I32" s="250">
        <f t="shared" si="0"/>
        <v>10.224462113037063</v>
      </c>
      <c r="J32" s="260">
        <v>45292</v>
      </c>
      <c r="K32" s="261">
        <v>17226.981183646563</v>
      </c>
      <c r="L32" s="253">
        <f t="shared" si="1"/>
        <v>0.2</v>
      </c>
      <c r="M32" s="2"/>
      <c r="N32" s="2">
        <v>20305</v>
      </c>
      <c r="O32" s="2"/>
      <c r="P32" s="2">
        <v>4880</v>
      </c>
    </row>
    <row r="33" spans="2:16" s="4" customFormat="1" ht="15.75" hidden="1" x14ac:dyDescent="0.25">
      <c r="B33" s="254" t="s">
        <v>490</v>
      </c>
      <c r="C33" s="254"/>
      <c r="D33" s="264" t="s">
        <v>65</v>
      </c>
      <c r="E33" s="256" t="s">
        <v>84</v>
      </c>
      <c r="F33" s="257">
        <v>44927</v>
      </c>
      <c r="G33" s="258">
        <v>17322</v>
      </c>
      <c r="H33" s="259">
        <v>0.2</v>
      </c>
      <c r="I33" s="250">
        <f t="shared" si="0"/>
        <v>9.785135571219044</v>
      </c>
      <c r="J33" s="260">
        <v>45292</v>
      </c>
      <c r="K33" s="261">
        <v>19016.981183646563</v>
      </c>
      <c r="L33" s="253">
        <f t="shared" si="1"/>
        <v>0.2</v>
      </c>
      <c r="M33" s="2">
        <f>8580+3090</f>
        <v>11670</v>
      </c>
      <c r="N33" s="2">
        <v>20305</v>
      </c>
      <c r="O33" s="2"/>
      <c r="P33" s="2">
        <v>6100</v>
      </c>
    </row>
    <row r="34" spans="2:16" s="4" customFormat="1" ht="15.75" hidden="1" x14ac:dyDescent="0.25">
      <c r="B34" s="254" t="s">
        <v>491</v>
      </c>
      <c r="C34" s="254"/>
      <c r="D34" s="264" t="s">
        <v>66</v>
      </c>
      <c r="E34" s="256" t="s">
        <v>84</v>
      </c>
      <c r="F34" s="257">
        <v>44927</v>
      </c>
      <c r="G34" s="258">
        <v>6145</v>
      </c>
      <c r="H34" s="259">
        <v>0.2</v>
      </c>
      <c r="I34" s="250">
        <f t="shared" si="0"/>
        <v>7.2193990374930905</v>
      </c>
      <c r="J34" s="260">
        <v>45292</v>
      </c>
      <c r="K34" s="261">
        <v>6588.6320708539506</v>
      </c>
      <c r="L34" s="253">
        <f t="shared" si="1"/>
        <v>0.2</v>
      </c>
      <c r="M34" s="2">
        <f>5325+2030</f>
        <v>7355</v>
      </c>
      <c r="N34" s="2"/>
      <c r="O34" s="2"/>
      <c r="P34" s="2">
        <v>1220</v>
      </c>
    </row>
    <row r="35" spans="2:16" s="4" customFormat="1" ht="15.75" hidden="1" x14ac:dyDescent="0.25">
      <c r="B35" s="254" t="s">
        <v>492</v>
      </c>
      <c r="C35" s="254"/>
      <c r="D35" s="264" t="s">
        <v>67</v>
      </c>
      <c r="E35" s="256" t="s">
        <v>84</v>
      </c>
      <c r="F35" s="257">
        <v>44927</v>
      </c>
      <c r="G35" s="258">
        <v>6308</v>
      </c>
      <c r="H35" s="259">
        <v>0.2</v>
      </c>
      <c r="I35" s="250">
        <f t="shared" si="0"/>
        <v>6.5865367393883361</v>
      </c>
      <c r="J35" s="260">
        <v>45292</v>
      </c>
      <c r="K35" s="261">
        <v>6723.478737520617</v>
      </c>
      <c r="L35" s="253">
        <f t="shared" si="1"/>
        <v>0.2</v>
      </c>
      <c r="M35" s="2"/>
      <c r="N35" s="2"/>
      <c r="O35" s="2"/>
      <c r="P35" s="2">
        <v>1850</v>
      </c>
    </row>
    <row r="36" spans="2:16" s="4" customFormat="1" ht="15.75" hidden="1" x14ac:dyDescent="0.25">
      <c r="B36" s="254" t="s">
        <v>493</v>
      </c>
      <c r="C36" s="254"/>
      <c r="D36" s="264" t="s">
        <v>68</v>
      </c>
      <c r="E36" s="256" t="s">
        <v>84</v>
      </c>
      <c r="F36" s="257">
        <v>44927</v>
      </c>
      <c r="G36" s="258">
        <v>7561</v>
      </c>
      <c r="H36" s="259">
        <v>0.2</v>
      </c>
      <c r="I36" s="250">
        <f t="shared" si="0"/>
        <v>3.190742902446118</v>
      </c>
      <c r="J36" s="260">
        <v>45292</v>
      </c>
      <c r="K36" s="261">
        <v>7802.2520708539505</v>
      </c>
      <c r="L36" s="253">
        <f t="shared" si="1"/>
        <v>0.2</v>
      </c>
      <c r="M36" s="2">
        <v>6320</v>
      </c>
      <c r="N36" s="2"/>
      <c r="O36" s="2"/>
      <c r="P36" s="2">
        <v>1850</v>
      </c>
    </row>
    <row r="37" spans="2:16" s="4" customFormat="1" ht="15.75" hidden="1" x14ac:dyDescent="0.25">
      <c r="B37" s="254" t="s">
        <v>494</v>
      </c>
      <c r="C37" s="254"/>
      <c r="D37" s="264" t="s">
        <v>69</v>
      </c>
      <c r="E37" s="256" t="s">
        <v>84</v>
      </c>
      <c r="F37" s="257">
        <v>44927</v>
      </c>
      <c r="G37" s="258">
        <v>6358</v>
      </c>
      <c r="H37" s="259">
        <v>0.2</v>
      </c>
      <c r="I37" s="250">
        <f t="shared" si="0"/>
        <v>5.7483286807268996</v>
      </c>
      <c r="J37" s="260">
        <v>45292</v>
      </c>
      <c r="K37" s="261">
        <v>6723.478737520617</v>
      </c>
      <c r="L37" s="253">
        <f t="shared" si="1"/>
        <v>0.2</v>
      </c>
      <c r="M37" s="2"/>
      <c r="N37" s="2"/>
      <c r="O37" s="2"/>
      <c r="P37" s="2">
        <v>1220</v>
      </c>
    </row>
    <row r="38" spans="2:16" s="4" customFormat="1" ht="15.75" hidden="1" x14ac:dyDescent="0.25">
      <c r="B38" s="254" t="s">
        <v>495</v>
      </c>
      <c r="C38" s="254"/>
      <c r="D38" s="264" t="s">
        <v>70</v>
      </c>
      <c r="E38" s="256" t="s">
        <v>84</v>
      </c>
      <c r="F38" s="257">
        <v>44927</v>
      </c>
      <c r="G38" s="258">
        <v>10604</v>
      </c>
      <c r="H38" s="259">
        <v>0.2</v>
      </c>
      <c r="I38" s="250">
        <f t="shared" si="0"/>
        <v>12.37879904105273</v>
      </c>
      <c r="J38" s="260">
        <v>45292</v>
      </c>
      <c r="K38" s="261">
        <v>11916.647850313231</v>
      </c>
      <c r="L38" s="253">
        <f t="shared" si="1"/>
        <v>0.2</v>
      </c>
      <c r="M38" s="2">
        <f>7150+2985</f>
        <v>10135</v>
      </c>
      <c r="N38" s="2">
        <v>16935</v>
      </c>
      <c r="O38" s="2"/>
      <c r="P38" s="2">
        <v>3075</v>
      </c>
    </row>
    <row r="39" spans="2:16" s="4" customFormat="1" ht="15.75" hidden="1" x14ac:dyDescent="0.25">
      <c r="B39" s="254" t="s">
        <v>496</v>
      </c>
      <c r="C39" s="254"/>
      <c r="D39" s="264" t="s">
        <v>71</v>
      </c>
      <c r="E39" s="256" t="s">
        <v>84</v>
      </c>
      <c r="F39" s="257">
        <v>44927</v>
      </c>
      <c r="G39" s="258">
        <v>12241</v>
      </c>
      <c r="H39" s="259">
        <v>0.2</v>
      </c>
      <c r="I39" s="250">
        <f t="shared" si="0"/>
        <v>11.48583599090405</v>
      </c>
      <c r="J39" s="260">
        <v>45292</v>
      </c>
      <c r="K39" s="261">
        <v>13646.981183646565</v>
      </c>
      <c r="L39" s="253">
        <f t="shared" si="1"/>
        <v>0.2</v>
      </c>
      <c r="M39" s="2">
        <f t="shared" ref="M39:M40" si="2">7150+2985</f>
        <v>10135</v>
      </c>
      <c r="N39" s="2">
        <v>16935</v>
      </c>
      <c r="O39" s="2"/>
      <c r="P39" s="2">
        <v>3075</v>
      </c>
    </row>
    <row r="40" spans="2:16" s="4" customFormat="1" ht="15.75" hidden="1" x14ac:dyDescent="0.25">
      <c r="B40" s="254" t="s">
        <v>497</v>
      </c>
      <c r="C40" s="254"/>
      <c r="D40" s="264" t="s">
        <v>72</v>
      </c>
      <c r="E40" s="256" t="s">
        <v>84</v>
      </c>
      <c r="F40" s="257">
        <v>44927</v>
      </c>
      <c r="G40" s="258">
        <v>14048</v>
      </c>
      <c r="H40" s="259">
        <v>0.2</v>
      </c>
      <c r="I40" s="250">
        <f t="shared" si="0"/>
        <v>10.736863019503829</v>
      </c>
      <c r="J40" s="260">
        <v>45292</v>
      </c>
      <c r="K40" s="261">
        <v>15556.314516979897</v>
      </c>
      <c r="L40" s="253">
        <f t="shared" si="1"/>
        <v>0.2</v>
      </c>
      <c r="M40" s="2">
        <f t="shared" si="2"/>
        <v>10135</v>
      </c>
      <c r="N40" s="2"/>
      <c r="O40" s="2"/>
      <c r="P40" s="2">
        <v>3075</v>
      </c>
    </row>
    <row r="41" spans="2:16" s="4" customFormat="1" ht="15.75" hidden="1" x14ac:dyDescent="0.25">
      <c r="B41" s="254" t="s">
        <v>498</v>
      </c>
      <c r="C41" s="254"/>
      <c r="D41" s="264" t="s">
        <v>73</v>
      </c>
      <c r="E41" s="256" t="s">
        <v>84</v>
      </c>
      <c r="F41" s="257">
        <v>44927</v>
      </c>
      <c r="G41" s="258">
        <v>7952</v>
      </c>
      <c r="H41" s="259">
        <v>0.2</v>
      </c>
      <c r="I41" s="250">
        <f t="shared" si="0"/>
        <v>9.9871571619795532</v>
      </c>
      <c r="J41" s="260">
        <v>45292</v>
      </c>
      <c r="K41" s="261">
        <v>8746.178737520615</v>
      </c>
      <c r="L41" s="253">
        <f t="shared" si="1"/>
        <v>0.2</v>
      </c>
      <c r="M41" s="6" t="s">
        <v>1247</v>
      </c>
      <c r="N41" s="2">
        <v>15475</v>
      </c>
      <c r="O41" s="2"/>
      <c r="P41" s="2">
        <v>1850</v>
      </c>
    </row>
    <row r="42" spans="2:16" s="4" customFormat="1" ht="15.75" hidden="1" x14ac:dyDescent="0.25">
      <c r="B42" s="254" t="s">
        <v>499</v>
      </c>
      <c r="C42" s="254"/>
      <c r="D42" s="264" t="s">
        <v>32</v>
      </c>
      <c r="E42" s="256" t="s">
        <v>84</v>
      </c>
      <c r="F42" s="257">
        <v>44927</v>
      </c>
      <c r="G42" s="258">
        <v>11394</v>
      </c>
      <c r="H42" s="259">
        <v>0.2</v>
      </c>
      <c r="I42" s="250">
        <f t="shared" si="0"/>
        <v>11.918388482065694</v>
      </c>
      <c r="J42" s="260">
        <v>45292</v>
      </c>
      <c r="K42" s="261">
        <v>12751.981183646565</v>
      </c>
      <c r="L42" s="253">
        <f t="shared" si="1"/>
        <v>0.2</v>
      </c>
      <c r="M42" s="2"/>
      <c r="N42" s="2">
        <v>16935</v>
      </c>
      <c r="O42" s="2"/>
      <c r="P42" s="2"/>
    </row>
    <row r="43" spans="2:16" s="4" customFormat="1" ht="15.75" hidden="1" x14ac:dyDescent="0.25">
      <c r="B43" s="254" t="s">
        <v>500</v>
      </c>
      <c r="C43" s="254"/>
      <c r="D43" s="264" t="s">
        <v>74</v>
      </c>
      <c r="E43" s="256" t="s">
        <v>84</v>
      </c>
      <c r="F43" s="257">
        <v>44927</v>
      </c>
      <c r="G43" s="258">
        <v>14217</v>
      </c>
      <c r="H43" s="259">
        <v>0.2</v>
      </c>
      <c r="I43" s="250">
        <f t="shared" si="0"/>
        <v>10.67957035225362</v>
      </c>
      <c r="J43" s="260">
        <v>45292</v>
      </c>
      <c r="K43" s="261">
        <v>15735.314516979897</v>
      </c>
      <c r="L43" s="253">
        <f t="shared" si="1"/>
        <v>0.2</v>
      </c>
      <c r="M43" s="2"/>
      <c r="N43" s="2">
        <v>16935</v>
      </c>
      <c r="O43" s="2"/>
      <c r="P43" s="2">
        <v>4880</v>
      </c>
    </row>
    <row r="44" spans="2:16" s="8" customFormat="1" ht="15.75" hidden="1" x14ac:dyDescent="0.25">
      <c r="B44" s="244" t="s">
        <v>474</v>
      </c>
      <c r="C44" s="244"/>
      <c r="D44" s="262" t="s">
        <v>299</v>
      </c>
      <c r="E44" s="246" t="s">
        <v>391</v>
      </c>
      <c r="F44" s="247">
        <v>44927</v>
      </c>
      <c r="G44" s="248">
        <v>1950</v>
      </c>
      <c r="H44" s="249">
        <v>0.2</v>
      </c>
      <c r="I44" s="250">
        <f t="shared" si="0"/>
        <v>13.519999999999996</v>
      </c>
      <c r="J44" s="260">
        <v>45292</v>
      </c>
      <c r="K44" s="261">
        <v>2213.64</v>
      </c>
      <c r="L44" s="253">
        <f t="shared" si="1"/>
        <v>0.2</v>
      </c>
      <c r="M44" s="8">
        <v>1650</v>
      </c>
    </row>
    <row r="45" spans="2:16" s="8" customFormat="1" ht="31.5" hidden="1" x14ac:dyDescent="0.25">
      <c r="B45" s="244" t="s">
        <v>475</v>
      </c>
      <c r="C45" s="244"/>
      <c r="D45" s="262" t="s">
        <v>300</v>
      </c>
      <c r="E45" s="246" t="s">
        <v>1377</v>
      </c>
      <c r="F45" s="247">
        <v>44927</v>
      </c>
      <c r="G45" s="248">
        <v>35500</v>
      </c>
      <c r="H45" s="249">
        <v>0.2</v>
      </c>
      <c r="I45" s="250">
        <f t="shared" si="0"/>
        <v>-99.84233802816901</v>
      </c>
      <c r="J45" s="251">
        <v>45292</v>
      </c>
      <c r="K45" s="252">
        <v>55.97</v>
      </c>
      <c r="L45" s="253">
        <f t="shared" si="1"/>
        <v>0.2</v>
      </c>
      <c r="M45" s="8" t="s">
        <v>1248</v>
      </c>
    </row>
    <row r="46" spans="2:16" s="8" customFormat="1" ht="15.75" hidden="1" x14ac:dyDescent="0.25">
      <c r="B46" s="244" t="s">
        <v>476</v>
      </c>
      <c r="C46" s="244" t="s">
        <v>1000</v>
      </c>
      <c r="D46" s="262" t="s">
        <v>301</v>
      </c>
      <c r="E46" s="246" t="s">
        <v>395</v>
      </c>
      <c r="F46" s="247">
        <v>44927</v>
      </c>
      <c r="G46" s="248">
        <v>300</v>
      </c>
      <c r="H46" s="249">
        <v>0.2</v>
      </c>
      <c r="I46" s="250">
        <f t="shared" si="0"/>
        <v>13.519999999999996</v>
      </c>
      <c r="J46" s="260">
        <v>45292</v>
      </c>
      <c r="K46" s="261">
        <v>340.56</v>
      </c>
      <c r="L46" s="253">
        <f t="shared" si="1"/>
        <v>0.2</v>
      </c>
      <c r="N46" s="8" t="s">
        <v>1259</v>
      </c>
    </row>
    <row r="47" spans="2:16" s="8" customFormat="1" ht="31.5" hidden="1" x14ac:dyDescent="0.25">
      <c r="B47" s="244" t="s">
        <v>477</v>
      </c>
      <c r="C47" s="244"/>
      <c r="D47" s="262" t="s">
        <v>482</v>
      </c>
      <c r="E47" s="246" t="s">
        <v>396</v>
      </c>
      <c r="F47" s="247">
        <v>44927</v>
      </c>
      <c r="G47" s="248">
        <v>750</v>
      </c>
      <c r="H47" s="249">
        <v>0.2</v>
      </c>
      <c r="I47" s="250">
        <f t="shared" si="0"/>
        <v>13.519999999999996</v>
      </c>
      <c r="J47" s="260">
        <v>45292</v>
      </c>
      <c r="K47" s="261">
        <v>851.4</v>
      </c>
      <c r="L47" s="253">
        <f t="shared" si="1"/>
        <v>0.2</v>
      </c>
      <c r="M47" s="8">
        <v>305</v>
      </c>
    </row>
    <row r="48" spans="2:16" s="8" customFormat="1" ht="31.5" hidden="1" x14ac:dyDescent="0.25">
      <c r="B48" s="244" t="s">
        <v>478</v>
      </c>
      <c r="C48" s="269"/>
      <c r="D48" s="262" t="s">
        <v>302</v>
      </c>
      <c r="E48" s="246" t="s">
        <v>396</v>
      </c>
      <c r="F48" s="247">
        <v>44927</v>
      </c>
      <c r="G48" s="248">
        <v>600</v>
      </c>
      <c r="H48" s="249">
        <v>0.2</v>
      </c>
      <c r="I48" s="250">
        <f t="shared" si="0"/>
        <v>13.519999999999996</v>
      </c>
      <c r="J48" s="260">
        <v>45292</v>
      </c>
      <c r="K48" s="261">
        <v>681.12</v>
      </c>
      <c r="L48" s="253">
        <f t="shared" si="1"/>
        <v>0.2</v>
      </c>
      <c r="M48" s="8">
        <v>145</v>
      </c>
    </row>
    <row r="49" spans="1:16" s="8" customFormat="1" ht="31.5" hidden="1" x14ac:dyDescent="0.25">
      <c r="B49" s="244" t="s">
        <v>479</v>
      </c>
      <c r="C49" s="269"/>
      <c r="D49" s="262" t="s">
        <v>303</v>
      </c>
      <c r="E49" s="246" t="s">
        <v>396</v>
      </c>
      <c r="F49" s="247">
        <v>44927</v>
      </c>
      <c r="G49" s="248">
        <v>450</v>
      </c>
      <c r="H49" s="249">
        <v>0.2</v>
      </c>
      <c r="I49" s="250">
        <f t="shared" si="0"/>
        <v>13.519999999999996</v>
      </c>
      <c r="J49" s="260">
        <v>45292</v>
      </c>
      <c r="K49" s="261">
        <v>510.84</v>
      </c>
      <c r="L49" s="253">
        <f t="shared" si="1"/>
        <v>0.2</v>
      </c>
      <c r="M49" s="8">
        <v>68</v>
      </c>
    </row>
    <row r="50" spans="1:16" s="8" customFormat="1" ht="15.75" hidden="1" x14ac:dyDescent="0.25">
      <c r="B50" s="244" t="s">
        <v>480</v>
      </c>
      <c r="C50" s="269"/>
      <c r="D50" s="262" t="s">
        <v>304</v>
      </c>
      <c r="E50" s="246" t="s">
        <v>394</v>
      </c>
      <c r="F50" s="247">
        <v>44927</v>
      </c>
      <c r="G50" s="248">
        <v>200</v>
      </c>
      <c r="H50" s="249">
        <v>0.2</v>
      </c>
      <c r="I50" s="250">
        <f t="shared" si="0"/>
        <v>13.519999999999996</v>
      </c>
      <c r="J50" s="260">
        <v>45292</v>
      </c>
      <c r="K50" s="261">
        <v>227.04</v>
      </c>
      <c r="L50" s="253">
        <f t="shared" si="1"/>
        <v>0.2</v>
      </c>
    </row>
    <row r="51" spans="1:16" s="8" customFormat="1" ht="16.5" hidden="1" thickBot="1" x14ac:dyDescent="0.3">
      <c r="B51" s="270" t="s">
        <v>481</v>
      </c>
      <c r="C51" s="271"/>
      <c r="D51" s="262" t="s">
        <v>305</v>
      </c>
      <c r="E51" s="272" t="s">
        <v>397</v>
      </c>
      <c r="F51" s="273">
        <v>44927</v>
      </c>
      <c r="G51" s="274">
        <v>250</v>
      </c>
      <c r="H51" s="275">
        <v>0.2</v>
      </c>
      <c r="I51" s="250">
        <f t="shared" si="0"/>
        <v>13.519999999999996</v>
      </c>
      <c r="J51" s="276">
        <v>45292</v>
      </c>
      <c r="K51" s="277">
        <v>283.8</v>
      </c>
      <c r="L51" s="278">
        <f t="shared" si="1"/>
        <v>0.2</v>
      </c>
    </row>
    <row r="52" spans="1:16" s="410" customFormat="1" ht="16.5" hidden="1" thickBot="1" x14ac:dyDescent="0.3">
      <c r="A52" s="381"/>
      <c r="B52" s="401" t="s">
        <v>150</v>
      </c>
      <c r="C52" s="402" t="s">
        <v>501</v>
      </c>
      <c r="D52" s="403"/>
      <c r="E52" s="404"/>
      <c r="F52" s="405"/>
      <c r="G52" s="405"/>
      <c r="H52" s="406"/>
      <c r="I52" s="377"/>
      <c r="J52" s="407"/>
      <c r="K52" s="408"/>
      <c r="L52" s="409"/>
    </row>
    <row r="53" spans="1:16" s="382" customFormat="1" ht="15.75" hidden="1" x14ac:dyDescent="0.25">
      <c r="B53" s="411" t="s">
        <v>502</v>
      </c>
      <c r="C53" s="412"/>
      <c r="D53" s="413" t="s">
        <v>30</v>
      </c>
      <c r="E53" s="414"/>
      <c r="F53" s="415"/>
      <c r="G53" s="416"/>
      <c r="H53" s="417"/>
      <c r="I53" s="377"/>
      <c r="J53" s="418"/>
      <c r="K53" s="419"/>
      <c r="L53" s="420"/>
      <c r="M53" s="381" t="s">
        <v>1250</v>
      </c>
      <c r="N53" s="381"/>
      <c r="O53" s="381"/>
      <c r="P53" s="381"/>
    </row>
    <row r="54" spans="1:16" s="383" customFormat="1" ht="15.75" hidden="1" x14ac:dyDescent="0.25">
      <c r="B54" s="384" t="s">
        <v>151</v>
      </c>
      <c r="C54" s="384"/>
      <c r="D54" s="385" t="s">
        <v>31</v>
      </c>
      <c r="E54" s="386" t="s">
        <v>24</v>
      </c>
      <c r="F54" s="387">
        <v>44927</v>
      </c>
      <c r="G54" s="388">
        <v>1550</v>
      </c>
      <c r="H54" s="389">
        <v>0.2</v>
      </c>
      <c r="I54" s="377">
        <f t="shared" si="0"/>
        <v>14.451612903225808</v>
      </c>
      <c r="J54" s="390">
        <v>45292</v>
      </c>
      <c r="K54" s="377">
        <v>1774</v>
      </c>
      <c r="L54" s="380">
        <f t="shared" ref="L54:L65" si="3">H54</f>
        <v>0.2</v>
      </c>
      <c r="N54" s="383">
        <v>625</v>
      </c>
      <c r="O54" s="383">
        <v>1635</v>
      </c>
    </row>
    <row r="55" spans="1:16" s="383" customFormat="1" ht="15.75" hidden="1" x14ac:dyDescent="0.25">
      <c r="B55" s="384" t="s">
        <v>152</v>
      </c>
      <c r="C55" s="384"/>
      <c r="D55" s="385" t="s">
        <v>32</v>
      </c>
      <c r="E55" s="386" t="s">
        <v>24</v>
      </c>
      <c r="F55" s="387">
        <v>44927</v>
      </c>
      <c r="G55" s="388">
        <v>1168</v>
      </c>
      <c r="H55" s="389">
        <v>0.2</v>
      </c>
      <c r="I55" s="377">
        <f t="shared" si="0"/>
        <v>14.469178082191789</v>
      </c>
      <c r="J55" s="390">
        <v>45292</v>
      </c>
      <c r="K55" s="377">
        <v>1337</v>
      </c>
      <c r="L55" s="380">
        <f t="shared" si="3"/>
        <v>0.2</v>
      </c>
      <c r="N55" s="383">
        <v>610</v>
      </c>
      <c r="O55" s="383">
        <v>977</v>
      </c>
    </row>
    <row r="56" spans="1:16" s="381" customFormat="1" ht="15.75" hidden="1" x14ac:dyDescent="0.25">
      <c r="B56" s="371" t="s">
        <v>153</v>
      </c>
      <c r="C56" s="371"/>
      <c r="D56" s="391" t="s">
        <v>33</v>
      </c>
      <c r="E56" s="373" t="s">
        <v>24</v>
      </c>
      <c r="F56" s="374">
        <v>44927</v>
      </c>
      <c r="G56" s="375">
        <v>772</v>
      </c>
      <c r="H56" s="376">
        <v>0.2</v>
      </c>
      <c r="I56" s="377">
        <f t="shared" si="0"/>
        <v>14.507772020725398</v>
      </c>
      <c r="J56" s="378">
        <v>45292</v>
      </c>
      <c r="K56" s="379">
        <v>884</v>
      </c>
      <c r="L56" s="380">
        <f t="shared" si="3"/>
        <v>0.2</v>
      </c>
      <c r="N56" s="381">
        <v>305</v>
      </c>
      <c r="O56" s="381">
        <v>406</v>
      </c>
      <c r="P56" s="381">
        <v>6350</v>
      </c>
    </row>
    <row r="57" spans="1:16" s="381" customFormat="1" ht="15.75" hidden="1" x14ac:dyDescent="0.25">
      <c r="B57" s="371" t="s">
        <v>503</v>
      </c>
      <c r="C57" s="371"/>
      <c r="D57" s="391" t="s">
        <v>34</v>
      </c>
      <c r="E57" s="373" t="s">
        <v>24</v>
      </c>
      <c r="F57" s="374">
        <v>44927</v>
      </c>
      <c r="G57" s="375">
        <v>342</v>
      </c>
      <c r="H57" s="376">
        <v>0.2</v>
      </c>
      <c r="I57" s="377">
        <f t="shared" si="0"/>
        <v>14.327485380116968</v>
      </c>
      <c r="J57" s="378">
        <v>45292</v>
      </c>
      <c r="K57" s="379">
        <v>391</v>
      </c>
      <c r="L57" s="380">
        <f t="shared" si="3"/>
        <v>0.2</v>
      </c>
      <c r="N57" s="381">
        <v>200</v>
      </c>
      <c r="O57" s="381">
        <v>247</v>
      </c>
      <c r="P57" s="381">
        <v>4600</v>
      </c>
    </row>
    <row r="58" spans="1:16" s="381" customFormat="1" ht="15.75" hidden="1" x14ac:dyDescent="0.25">
      <c r="B58" s="371" t="s">
        <v>504</v>
      </c>
      <c r="C58" s="371"/>
      <c r="D58" s="391" t="s">
        <v>35</v>
      </c>
      <c r="E58" s="373" t="s">
        <v>24</v>
      </c>
      <c r="F58" s="374">
        <v>44927</v>
      </c>
      <c r="G58" s="375">
        <v>759</v>
      </c>
      <c r="H58" s="376">
        <v>0.2</v>
      </c>
      <c r="I58" s="377">
        <f t="shared" si="0"/>
        <v>14.492753623188406</v>
      </c>
      <c r="J58" s="378">
        <v>45292</v>
      </c>
      <c r="K58" s="379">
        <v>869</v>
      </c>
      <c r="L58" s="380">
        <f t="shared" si="3"/>
        <v>0.2</v>
      </c>
      <c r="N58" s="381">
        <v>305</v>
      </c>
      <c r="O58" s="381">
        <v>977</v>
      </c>
    </row>
    <row r="59" spans="1:16" s="381" customFormat="1" ht="15.75" hidden="1" x14ac:dyDescent="0.25">
      <c r="B59" s="371" t="s">
        <v>505</v>
      </c>
      <c r="C59" s="371"/>
      <c r="D59" s="391" t="s">
        <v>36</v>
      </c>
      <c r="E59" s="373" t="s">
        <v>24</v>
      </c>
      <c r="F59" s="374">
        <v>44927</v>
      </c>
      <c r="G59" s="375">
        <v>446</v>
      </c>
      <c r="H59" s="376">
        <v>0.2</v>
      </c>
      <c r="I59" s="377">
        <f t="shared" si="0"/>
        <v>14.349775784753362</v>
      </c>
      <c r="J59" s="378">
        <v>45292</v>
      </c>
      <c r="K59" s="379">
        <v>510</v>
      </c>
      <c r="L59" s="380">
        <f t="shared" si="3"/>
        <v>0.2</v>
      </c>
      <c r="N59" s="381">
        <v>235</v>
      </c>
      <c r="O59" s="381">
        <v>406</v>
      </c>
    </row>
    <row r="60" spans="1:16" s="381" customFormat="1" ht="15.75" hidden="1" x14ac:dyDescent="0.25">
      <c r="B60" s="371" t="s">
        <v>506</v>
      </c>
      <c r="C60" s="371"/>
      <c r="D60" s="391" t="s">
        <v>37</v>
      </c>
      <c r="E60" s="373" t="s">
        <v>24</v>
      </c>
      <c r="F60" s="374">
        <v>44927</v>
      </c>
      <c r="G60" s="375">
        <v>192.4</v>
      </c>
      <c r="H60" s="376">
        <v>0.2</v>
      </c>
      <c r="I60" s="377">
        <f t="shared" si="0"/>
        <v>14.86486486486487</v>
      </c>
      <c r="J60" s="378">
        <v>45292</v>
      </c>
      <c r="K60" s="379">
        <v>221</v>
      </c>
      <c r="L60" s="380">
        <f t="shared" si="3"/>
        <v>0.2</v>
      </c>
      <c r="N60" s="381">
        <v>305</v>
      </c>
      <c r="O60" s="381">
        <v>247</v>
      </c>
      <c r="P60" s="381">
        <v>1470</v>
      </c>
    </row>
    <row r="61" spans="1:16" s="381" customFormat="1" ht="15.75" hidden="1" x14ac:dyDescent="0.25">
      <c r="B61" s="371" t="s">
        <v>507</v>
      </c>
      <c r="C61" s="371"/>
      <c r="D61" s="391" t="s">
        <v>38</v>
      </c>
      <c r="E61" s="373" t="s">
        <v>24</v>
      </c>
      <c r="F61" s="374">
        <v>44927</v>
      </c>
      <c r="G61" s="375">
        <v>1208</v>
      </c>
      <c r="H61" s="376">
        <v>0.2</v>
      </c>
      <c r="I61" s="377">
        <f t="shared" si="0"/>
        <v>14.486754966887432</v>
      </c>
      <c r="J61" s="378">
        <v>45292</v>
      </c>
      <c r="K61" s="379">
        <v>1383</v>
      </c>
      <c r="L61" s="380">
        <f t="shared" si="3"/>
        <v>0.2</v>
      </c>
      <c r="O61" s="381">
        <v>977</v>
      </c>
    </row>
    <row r="62" spans="1:16" s="381" customFormat="1" ht="15.75" hidden="1" x14ac:dyDescent="0.25">
      <c r="B62" s="371" t="s">
        <v>508</v>
      </c>
      <c r="C62" s="371"/>
      <c r="D62" s="391" t="s">
        <v>906</v>
      </c>
      <c r="E62" s="373" t="s">
        <v>24</v>
      </c>
      <c r="F62" s="374">
        <v>44927</v>
      </c>
      <c r="G62" s="375">
        <v>115.44</v>
      </c>
      <c r="H62" s="376">
        <v>0.2</v>
      </c>
      <c r="I62" s="377">
        <f t="shared" si="0"/>
        <v>15.211365211365219</v>
      </c>
      <c r="J62" s="378">
        <v>45292</v>
      </c>
      <c r="K62" s="379">
        <v>133</v>
      </c>
      <c r="L62" s="380">
        <f t="shared" si="3"/>
        <v>0.2</v>
      </c>
      <c r="P62" s="381">
        <v>1250</v>
      </c>
    </row>
    <row r="63" spans="1:16" s="381" customFormat="1" ht="15.75" hidden="1" x14ac:dyDescent="0.25">
      <c r="B63" s="371" t="s">
        <v>509</v>
      </c>
      <c r="C63" s="371"/>
      <c r="D63" s="391" t="s">
        <v>907</v>
      </c>
      <c r="E63" s="373" t="s">
        <v>24</v>
      </c>
      <c r="F63" s="374">
        <v>44927</v>
      </c>
      <c r="G63" s="375">
        <v>1043</v>
      </c>
      <c r="H63" s="376">
        <v>0.2</v>
      </c>
      <c r="I63" s="377">
        <f t="shared" si="0"/>
        <v>14.477468839884949</v>
      </c>
      <c r="J63" s="378">
        <v>45292</v>
      </c>
      <c r="K63" s="379">
        <v>1194</v>
      </c>
      <c r="L63" s="380">
        <f t="shared" si="3"/>
        <v>0.2</v>
      </c>
      <c r="O63" s="381">
        <v>977</v>
      </c>
    </row>
    <row r="64" spans="1:16" s="381" customFormat="1" ht="15.75" hidden="1" x14ac:dyDescent="0.25">
      <c r="B64" s="371" t="s">
        <v>510</v>
      </c>
      <c r="C64" s="371"/>
      <c r="D64" s="391" t="s">
        <v>909</v>
      </c>
      <c r="E64" s="373" t="s">
        <v>24</v>
      </c>
      <c r="F64" s="374">
        <v>44927</v>
      </c>
      <c r="G64" s="375">
        <v>502</v>
      </c>
      <c r="H64" s="376">
        <v>0.2</v>
      </c>
      <c r="I64" s="377">
        <f t="shared" si="0"/>
        <v>14.541832669322716</v>
      </c>
      <c r="J64" s="378">
        <v>45292</v>
      </c>
      <c r="K64" s="379">
        <v>575</v>
      </c>
      <c r="L64" s="380">
        <f t="shared" si="3"/>
        <v>0.2</v>
      </c>
      <c r="O64" s="381">
        <v>406</v>
      </c>
    </row>
    <row r="65" spans="1:16" s="381" customFormat="1" ht="16.5" hidden="1" thickBot="1" x14ac:dyDescent="0.3">
      <c r="B65" s="392" t="s">
        <v>908</v>
      </c>
      <c r="C65" s="392"/>
      <c r="D65" s="393" t="s">
        <v>39</v>
      </c>
      <c r="E65" s="394" t="s">
        <v>24</v>
      </c>
      <c r="F65" s="395">
        <v>44927</v>
      </c>
      <c r="G65" s="396">
        <v>321</v>
      </c>
      <c r="H65" s="397">
        <v>0.2</v>
      </c>
      <c r="I65" s="377">
        <f t="shared" si="0"/>
        <v>14.641744548286596</v>
      </c>
      <c r="J65" s="398">
        <v>45292</v>
      </c>
      <c r="K65" s="399">
        <v>368</v>
      </c>
      <c r="L65" s="400">
        <f t="shared" si="3"/>
        <v>0.2</v>
      </c>
      <c r="O65" s="381">
        <v>247</v>
      </c>
      <c r="P65" s="381">
        <v>1760</v>
      </c>
    </row>
    <row r="66" spans="1:16" s="10" customFormat="1" ht="16.5" hidden="1" thickBot="1" x14ac:dyDescent="0.3">
      <c r="A66" s="2"/>
      <c r="B66" s="93" t="s">
        <v>154</v>
      </c>
      <c r="C66" s="94" t="s">
        <v>1389</v>
      </c>
      <c r="D66" s="95"/>
      <c r="E66" s="96"/>
      <c r="F66" s="205"/>
      <c r="G66" s="205"/>
      <c r="H66" s="206"/>
      <c r="I66" s="250"/>
      <c r="J66" s="97"/>
      <c r="K66" s="279"/>
      <c r="L66" s="110"/>
    </row>
    <row r="67" spans="1:16" ht="31.5" hidden="1" x14ac:dyDescent="0.25">
      <c r="B67" s="294" t="s">
        <v>53</v>
      </c>
      <c r="C67" s="294" t="s">
        <v>922</v>
      </c>
      <c r="D67" s="295" t="s">
        <v>42</v>
      </c>
      <c r="E67" s="237" t="s">
        <v>43</v>
      </c>
      <c r="F67" s="281">
        <v>44927</v>
      </c>
      <c r="G67" s="282">
        <v>2885</v>
      </c>
      <c r="H67" s="296">
        <v>0.2</v>
      </c>
      <c r="I67" s="250">
        <f t="shared" si="0"/>
        <v>13.518197573656849</v>
      </c>
      <c r="J67" s="283">
        <v>45292</v>
      </c>
      <c r="K67" s="284">
        <v>3275</v>
      </c>
      <c r="L67" s="285">
        <f>H67</f>
        <v>0.2</v>
      </c>
    </row>
    <row r="68" spans="1:16" s="8" customFormat="1" ht="31.5" hidden="1" x14ac:dyDescent="0.25">
      <c r="B68" s="244" t="s">
        <v>54</v>
      </c>
      <c r="C68" s="269"/>
      <c r="D68" s="297" t="s">
        <v>1390</v>
      </c>
      <c r="E68" s="246"/>
      <c r="F68" s="247"/>
      <c r="G68" s="298"/>
      <c r="H68" s="299"/>
      <c r="I68" s="250"/>
      <c r="J68" s="260"/>
      <c r="K68" s="261"/>
      <c r="L68" s="253"/>
    </row>
    <row r="69" spans="1:16" ht="15" hidden="1" customHeight="1" x14ac:dyDescent="0.25">
      <c r="B69" s="244" t="s">
        <v>155</v>
      </c>
      <c r="C69" s="269"/>
      <c r="D69" s="300" t="s">
        <v>75</v>
      </c>
      <c r="E69" s="256"/>
      <c r="F69" s="257"/>
      <c r="G69" s="301"/>
      <c r="H69" s="302"/>
      <c r="I69" s="250"/>
      <c r="J69" s="260"/>
      <c r="K69" s="261"/>
      <c r="L69" s="253"/>
    </row>
    <row r="70" spans="1:16" ht="15" hidden="1" customHeight="1" x14ac:dyDescent="0.25">
      <c r="B70" s="244" t="s">
        <v>156</v>
      </c>
      <c r="C70" s="244"/>
      <c r="D70" s="287" t="s">
        <v>60</v>
      </c>
      <c r="E70" s="256" t="s">
        <v>84</v>
      </c>
      <c r="F70" s="257">
        <v>44927</v>
      </c>
      <c r="G70" s="258">
        <v>1904.1000000000001</v>
      </c>
      <c r="H70" s="259">
        <v>0.2</v>
      </c>
      <c r="I70" s="250">
        <f t="shared" si="0"/>
        <v>13.518197573656849</v>
      </c>
      <c r="J70" s="260">
        <v>45292</v>
      </c>
      <c r="K70" s="261">
        <v>2161.5</v>
      </c>
      <c r="L70" s="253">
        <f>H70</f>
        <v>0.2</v>
      </c>
      <c r="M70" s="2">
        <v>2259</v>
      </c>
    </row>
    <row r="71" spans="1:16" ht="15" hidden="1" customHeight="1" x14ac:dyDescent="0.25">
      <c r="B71" s="244" t="s">
        <v>157</v>
      </c>
      <c r="C71" s="244"/>
      <c r="D71" s="287" t="s">
        <v>61</v>
      </c>
      <c r="E71" s="256" t="s">
        <v>84</v>
      </c>
      <c r="F71" s="257">
        <v>44927</v>
      </c>
      <c r="G71" s="258">
        <v>3115.8</v>
      </c>
      <c r="H71" s="259">
        <v>0.2</v>
      </c>
      <c r="I71" s="250">
        <f t="shared" si="0"/>
        <v>13.518197573656849</v>
      </c>
      <c r="J71" s="260">
        <v>45292</v>
      </c>
      <c r="K71" s="261">
        <v>3537.0000000000005</v>
      </c>
      <c r="L71" s="253">
        <f>H71</f>
        <v>0.2</v>
      </c>
      <c r="M71" s="2">
        <v>2259</v>
      </c>
    </row>
    <row r="72" spans="1:16" ht="15" hidden="1" customHeight="1" x14ac:dyDescent="0.25">
      <c r="B72" s="244" t="s">
        <v>158</v>
      </c>
      <c r="C72" s="244"/>
      <c r="D72" s="287" t="s">
        <v>83</v>
      </c>
      <c r="E72" s="256" t="s">
        <v>84</v>
      </c>
      <c r="F72" s="257">
        <v>44927</v>
      </c>
      <c r="G72" s="258">
        <v>1096.3</v>
      </c>
      <c r="H72" s="259">
        <v>0.2</v>
      </c>
      <c r="I72" s="250">
        <f t="shared" si="0"/>
        <v>13.518197573656849</v>
      </c>
      <c r="J72" s="260">
        <v>45292</v>
      </c>
      <c r="K72" s="261">
        <v>1244.5</v>
      </c>
      <c r="L72" s="253">
        <f>H72</f>
        <v>0.2</v>
      </c>
      <c r="M72" s="2">
        <v>2259</v>
      </c>
    </row>
    <row r="73" spans="1:16" ht="15" hidden="1" customHeight="1" x14ac:dyDescent="0.25">
      <c r="B73" s="244" t="s">
        <v>159</v>
      </c>
      <c r="C73" s="244"/>
      <c r="D73" s="287" t="s">
        <v>82</v>
      </c>
      <c r="E73" s="256" t="s">
        <v>84</v>
      </c>
      <c r="F73" s="257">
        <v>44927</v>
      </c>
      <c r="G73" s="258">
        <v>3837.05</v>
      </c>
      <c r="H73" s="259">
        <v>0.2</v>
      </c>
      <c r="I73" s="250">
        <f t="shared" si="0"/>
        <v>13.518197573656849</v>
      </c>
      <c r="J73" s="260">
        <v>45292</v>
      </c>
      <c r="K73" s="261">
        <v>4355.75</v>
      </c>
      <c r="L73" s="253">
        <f>H73</f>
        <v>0.2</v>
      </c>
      <c r="M73" s="2">
        <v>2259</v>
      </c>
    </row>
    <row r="74" spans="1:16" ht="15" hidden="1" customHeight="1" x14ac:dyDescent="0.25">
      <c r="B74" s="244" t="s">
        <v>160</v>
      </c>
      <c r="C74" s="244"/>
      <c r="D74" s="287" t="s">
        <v>32</v>
      </c>
      <c r="E74" s="256" t="s">
        <v>84</v>
      </c>
      <c r="F74" s="257">
        <v>44927</v>
      </c>
      <c r="G74" s="258">
        <v>4212.0999999999995</v>
      </c>
      <c r="H74" s="259">
        <v>0.2</v>
      </c>
      <c r="I74" s="250">
        <f t="shared" si="0"/>
        <v>13.518197573656863</v>
      </c>
      <c r="J74" s="260">
        <v>45292</v>
      </c>
      <c r="K74" s="261">
        <v>4781.5</v>
      </c>
      <c r="L74" s="253">
        <f>H74</f>
        <v>0.2</v>
      </c>
      <c r="M74" s="2">
        <v>2259</v>
      </c>
    </row>
    <row r="75" spans="1:16" ht="15" hidden="1" customHeight="1" x14ac:dyDescent="0.25">
      <c r="B75" s="244" t="s">
        <v>170</v>
      </c>
      <c r="C75" s="269"/>
      <c r="D75" s="300" t="s">
        <v>76</v>
      </c>
      <c r="E75" s="256"/>
      <c r="F75" s="257"/>
      <c r="G75" s="301"/>
      <c r="H75" s="302"/>
      <c r="I75" s="250"/>
      <c r="J75" s="260"/>
      <c r="K75" s="261"/>
      <c r="L75" s="253"/>
    </row>
    <row r="76" spans="1:16" ht="15" hidden="1" customHeight="1" x14ac:dyDescent="0.25">
      <c r="B76" s="244" t="s">
        <v>162</v>
      </c>
      <c r="C76" s="244"/>
      <c r="D76" s="287" t="s">
        <v>60</v>
      </c>
      <c r="E76" s="256" t="s">
        <v>84</v>
      </c>
      <c r="F76" s="257">
        <v>44927</v>
      </c>
      <c r="G76" s="258">
        <v>4760.25</v>
      </c>
      <c r="H76" s="259">
        <v>0.2</v>
      </c>
      <c r="I76" s="250">
        <f t="shared" ref="I76:I137" si="4">K76/G76*100-100</f>
        <v>13.518197573656849</v>
      </c>
      <c r="J76" s="260">
        <v>45292</v>
      </c>
      <c r="K76" s="261">
        <v>5403.75</v>
      </c>
      <c r="L76" s="253">
        <f t="shared" ref="L76:L82" si="5">H76</f>
        <v>0.2</v>
      </c>
      <c r="M76" s="2">
        <v>1846</v>
      </c>
    </row>
    <row r="77" spans="1:16" ht="15" hidden="1" customHeight="1" x14ac:dyDescent="0.25">
      <c r="B77" s="244" t="s">
        <v>171</v>
      </c>
      <c r="C77" s="244"/>
      <c r="D77" s="287" t="s">
        <v>61</v>
      </c>
      <c r="E77" s="256" t="s">
        <v>84</v>
      </c>
      <c r="F77" s="257">
        <v>44927</v>
      </c>
      <c r="G77" s="258">
        <v>5827.7</v>
      </c>
      <c r="H77" s="259">
        <v>0.2</v>
      </c>
      <c r="I77" s="250">
        <f t="shared" si="4"/>
        <v>13.518197573656849</v>
      </c>
      <c r="J77" s="260">
        <v>45292</v>
      </c>
      <c r="K77" s="261">
        <v>6615.5</v>
      </c>
      <c r="L77" s="253">
        <f t="shared" si="5"/>
        <v>0.2</v>
      </c>
      <c r="M77" s="2">
        <v>1846</v>
      </c>
    </row>
    <row r="78" spans="1:16" ht="15" hidden="1" customHeight="1" x14ac:dyDescent="0.25">
      <c r="B78" s="244" t="s">
        <v>172</v>
      </c>
      <c r="C78" s="244"/>
      <c r="D78" s="287" t="s">
        <v>85</v>
      </c>
      <c r="E78" s="256" t="s">
        <v>84</v>
      </c>
      <c r="F78" s="257">
        <v>44927</v>
      </c>
      <c r="G78" s="258">
        <v>17108.05</v>
      </c>
      <c r="H78" s="259">
        <v>0.2</v>
      </c>
      <c r="I78" s="250">
        <f t="shared" si="4"/>
        <v>13.518197573656849</v>
      </c>
      <c r="J78" s="260">
        <v>45292</v>
      </c>
      <c r="K78" s="261">
        <v>19420.75</v>
      </c>
      <c r="L78" s="253">
        <f t="shared" si="5"/>
        <v>0.2</v>
      </c>
      <c r="M78" s="2">
        <v>1846</v>
      </c>
    </row>
    <row r="79" spans="1:16" ht="15" hidden="1" customHeight="1" x14ac:dyDescent="0.25">
      <c r="B79" s="244" t="s">
        <v>173</v>
      </c>
      <c r="C79" s="244"/>
      <c r="D79" s="287" t="s">
        <v>66</v>
      </c>
      <c r="E79" s="256" t="s">
        <v>84</v>
      </c>
      <c r="F79" s="257">
        <v>44927</v>
      </c>
      <c r="G79" s="258">
        <v>1500.2</v>
      </c>
      <c r="H79" s="259">
        <v>0.2</v>
      </c>
      <c r="I79" s="250">
        <f t="shared" si="4"/>
        <v>13.518197573656849</v>
      </c>
      <c r="J79" s="260">
        <v>45292</v>
      </c>
      <c r="K79" s="261">
        <v>1703</v>
      </c>
      <c r="L79" s="253">
        <f t="shared" si="5"/>
        <v>0.2</v>
      </c>
      <c r="M79" s="2">
        <v>1846</v>
      </c>
    </row>
    <row r="80" spans="1:16" ht="15" hidden="1" customHeight="1" x14ac:dyDescent="0.25">
      <c r="B80" s="244" t="s">
        <v>174</v>
      </c>
      <c r="C80" s="244"/>
      <c r="D80" s="287" t="s">
        <v>81</v>
      </c>
      <c r="E80" s="256" t="s">
        <v>84</v>
      </c>
      <c r="F80" s="257">
        <v>44927</v>
      </c>
      <c r="G80" s="258">
        <v>4789.0999999999995</v>
      </c>
      <c r="H80" s="259">
        <v>0.2</v>
      </c>
      <c r="I80" s="250">
        <f t="shared" si="4"/>
        <v>13.518197573656863</v>
      </c>
      <c r="J80" s="260">
        <v>45292</v>
      </c>
      <c r="K80" s="261">
        <v>5436.5</v>
      </c>
      <c r="L80" s="253">
        <f t="shared" si="5"/>
        <v>0.2</v>
      </c>
      <c r="M80" s="2">
        <v>1846</v>
      </c>
    </row>
    <row r="81" spans="2:14" ht="15" hidden="1" customHeight="1" x14ac:dyDescent="0.25">
      <c r="B81" s="244" t="s">
        <v>175</v>
      </c>
      <c r="C81" s="244"/>
      <c r="D81" s="287" t="s">
        <v>82</v>
      </c>
      <c r="E81" s="256" t="s">
        <v>84</v>
      </c>
      <c r="F81" s="257">
        <v>44927</v>
      </c>
      <c r="G81" s="258">
        <v>7645.25</v>
      </c>
      <c r="H81" s="259">
        <v>0.2</v>
      </c>
      <c r="I81" s="250">
        <f t="shared" si="4"/>
        <v>13.518197573656849</v>
      </c>
      <c r="J81" s="260">
        <v>45292</v>
      </c>
      <c r="K81" s="261">
        <v>8678.75</v>
      </c>
      <c r="L81" s="253">
        <f t="shared" si="5"/>
        <v>0.2</v>
      </c>
      <c r="M81" s="2">
        <v>1846</v>
      </c>
    </row>
    <row r="82" spans="2:14" ht="15" hidden="1" customHeight="1" x14ac:dyDescent="0.25">
      <c r="B82" s="244" t="s">
        <v>176</v>
      </c>
      <c r="C82" s="244"/>
      <c r="D82" s="287" t="s">
        <v>32</v>
      </c>
      <c r="E82" s="256" t="s">
        <v>84</v>
      </c>
      <c r="F82" s="257">
        <v>44927</v>
      </c>
      <c r="G82" s="258">
        <v>8337.65</v>
      </c>
      <c r="H82" s="259">
        <v>0.2</v>
      </c>
      <c r="I82" s="250">
        <f t="shared" si="4"/>
        <v>13.518197573656849</v>
      </c>
      <c r="J82" s="260">
        <v>45292</v>
      </c>
      <c r="K82" s="261">
        <v>9464.75</v>
      </c>
      <c r="L82" s="253">
        <f t="shared" si="5"/>
        <v>0.2</v>
      </c>
      <c r="M82" s="2">
        <v>1846</v>
      </c>
    </row>
    <row r="83" spans="2:14" ht="15" hidden="1" customHeight="1" x14ac:dyDescent="0.25">
      <c r="B83" s="244" t="s">
        <v>161</v>
      </c>
      <c r="C83" s="269"/>
      <c r="D83" s="300" t="s">
        <v>77</v>
      </c>
      <c r="E83" s="256"/>
      <c r="F83" s="257"/>
      <c r="G83" s="301"/>
      <c r="H83" s="302"/>
      <c r="I83" s="250"/>
      <c r="J83" s="260"/>
      <c r="K83" s="261"/>
      <c r="L83" s="253"/>
    </row>
    <row r="84" spans="2:14" ht="15" hidden="1" customHeight="1" x14ac:dyDescent="0.25">
      <c r="B84" s="244" t="s">
        <v>163</v>
      </c>
      <c r="C84" s="244"/>
      <c r="D84" s="287" t="s">
        <v>60</v>
      </c>
      <c r="E84" s="256" t="s">
        <v>84</v>
      </c>
      <c r="F84" s="257">
        <v>44927</v>
      </c>
      <c r="G84" s="258">
        <v>6664.35</v>
      </c>
      <c r="H84" s="259">
        <v>0.2</v>
      </c>
      <c r="I84" s="250">
        <f t="shared" si="4"/>
        <v>13.518197573656849</v>
      </c>
      <c r="J84" s="260">
        <v>45292</v>
      </c>
      <c r="K84" s="261">
        <v>7565.25</v>
      </c>
      <c r="L84" s="253">
        <f t="shared" ref="L84:L90" si="6">H84</f>
        <v>0.2</v>
      </c>
    </row>
    <row r="85" spans="2:14" ht="15" hidden="1" customHeight="1" x14ac:dyDescent="0.25">
      <c r="B85" s="244" t="s">
        <v>164</v>
      </c>
      <c r="C85" s="244"/>
      <c r="D85" s="287" t="s">
        <v>61</v>
      </c>
      <c r="E85" s="256" t="s">
        <v>84</v>
      </c>
      <c r="F85" s="257">
        <v>44927</v>
      </c>
      <c r="G85" s="258">
        <v>8943.5</v>
      </c>
      <c r="H85" s="259">
        <v>0.2</v>
      </c>
      <c r="I85" s="250">
        <f t="shared" si="4"/>
        <v>13.518197573656849</v>
      </c>
      <c r="J85" s="260">
        <v>45292</v>
      </c>
      <c r="K85" s="261">
        <v>10152.5</v>
      </c>
      <c r="L85" s="253">
        <f t="shared" si="6"/>
        <v>0.2</v>
      </c>
      <c r="N85" s="2">
        <v>20045</v>
      </c>
    </row>
    <row r="86" spans="2:14" ht="15" hidden="1" customHeight="1" x14ac:dyDescent="0.25">
      <c r="B86" s="244" t="s">
        <v>165</v>
      </c>
      <c r="C86" s="244"/>
      <c r="D86" s="287" t="s">
        <v>85</v>
      </c>
      <c r="E86" s="256" t="s">
        <v>84</v>
      </c>
      <c r="F86" s="257">
        <v>44927</v>
      </c>
      <c r="G86" s="258">
        <v>20223.849999999999</v>
      </c>
      <c r="H86" s="259">
        <v>0.2</v>
      </c>
      <c r="I86" s="250">
        <f t="shared" si="4"/>
        <v>13.518197573656863</v>
      </c>
      <c r="J86" s="260">
        <v>45292</v>
      </c>
      <c r="K86" s="261">
        <v>22957.75</v>
      </c>
      <c r="L86" s="253">
        <f t="shared" si="6"/>
        <v>0.2</v>
      </c>
    </row>
    <row r="87" spans="2:14" ht="15" hidden="1" customHeight="1" x14ac:dyDescent="0.25">
      <c r="B87" s="244" t="s">
        <v>166</v>
      </c>
      <c r="C87" s="244"/>
      <c r="D87" s="287" t="s">
        <v>66</v>
      </c>
      <c r="E87" s="256" t="s">
        <v>84</v>
      </c>
      <c r="F87" s="257">
        <v>44927</v>
      </c>
      <c r="G87" s="258">
        <v>2596.5</v>
      </c>
      <c r="H87" s="259">
        <v>0.2</v>
      </c>
      <c r="I87" s="250">
        <f t="shared" si="4"/>
        <v>13.518197573656849</v>
      </c>
      <c r="J87" s="260">
        <v>45292</v>
      </c>
      <c r="K87" s="261">
        <v>2947.5</v>
      </c>
      <c r="L87" s="253">
        <f t="shared" si="6"/>
        <v>0.2</v>
      </c>
      <c r="N87" s="2">
        <v>10760</v>
      </c>
    </row>
    <row r="88" spans="2:14" ht="15" hidden="1" customHeight="1" x14ac:dyDescent="0.25">
      <c r="B88" s="244" t="s">
        <v>167</v>
      </c>
      <c r="C88" s="244"/>
      <c r="D88" s="287" t="s">
        <v>81</v>
      </c>
      <c r="E88" s="256" t="s">
        <v>84</v>
      </c>
      <c r="F88" s="257">
        <v>44927</v>
      </c>
      <c r="G88" s="258">
        <v>5885.4000000000005</v>
      </c>
      <c r="H88" s="259">
        <v>0.2</v>
      </c>
      <c r="I88" s="250">
        <f t="shared" si="4"/>
        <v>13.518197573656849</v>
      </c>
      <c r="J88" s="260">
        <v>45292</v>
      </c>
      <c r="K88" s="261">
        <v>6681</v>
      </c>
      <c r="L88" s="253">
        <f t="shared" si="6"/>
        <v>0.2</v>
      </c>
      <c r="N88" s="2">
        <v>10760</v>
      </c>
    </row>
    <row r="89" spans="2:14" ht="15" hidden="1" customHeight="1" x14ac:dyDescent="0.25">
      <c r="B89" s="244" t="s">
        <v>168</v>
      </c>
      <c r="C89" s="244"/>
      <c r="D89" s="287" t="s">
        <v>82</v>
      </c>
      <c r="E89" s="256" t="s">
        <v>84</v>
      </c>
      <c r="F89" s="257">
        <v>44927</v>
      </c>
      <c r="G89" s="258">
        <v>11482.3</v>
      </c>
      <c r="H89" s="259">
        <v>0.2</v>
      </c>
      <c r="I89" s="250">
        <f t="shared" si="4"/>
        <v>13.518197573656849</v>
      </c>
      <c r="J89" s="260">
        <v>45292</v>
      </c>
      <c r="K89" s="261">
        <v>13034.5</v>
      </c>
      <c r="L89" s="253">
        <f t="shared" si="6"/>
        <v>0.2</v>
      </c>
    </row>
    <row r="90" spans="2:14" ht="15" hidden="1" customHeight="1" x14ac:dyDescent="0.25">
      <c r="B90" s="244" t="s">
        <v>169</v>
      </c>
      <c r="C90" s="244"/>
      <c r="D90" s="287" t="s">
        <v>32</v>
      </c>
      <c r="E90" s="256" t="s">
        <v>84</v>
      </c>
      <c r="F90" s="257">
        <v>44927</v>
      </c>
      <c r="G90" s="258">
        <v>12549.749999999998</v>
      </c>
      <c r="H90" s="259">
        <v>0.2</v>
      </c>
      <c r="I90" s="250">
        <f t="shared" si="4"/>
        <v>13.518197573656849</v>
      </c>
      <c r="J90" s="260">
        <v>45292</v>
      </c>
      <c r="K90" s="261">
        <v>14246.249999999998</v>
      </c>
      <c r="L90" s="253">
        <f t="shared" si="6"/>
        <v>0.2</v>
      </c>
      <c r="N90" s="2">
        <v>20305</v>
      </c>
    </row>
    <row r="91" spans="2:14" ht="15" hidden="1" customHeight="1" x14ac:dyDescent="0.25">
      <c r="B91" s="244" t="s">
        <v>177</v>
      </c>
      <c r="C91" s="269"/>
      <c r="D91" s="300" t="s">
        <v>78</v>
      </c>
      <c r="E91" s="256"/>
      <c r="F91" s="257"/>
      <c r="G91" s="258"/>
      <c r="H91" s="302"/>
      <c r="I91" s="250"/>
      <c r="J91" s="260"/>
      <c r="K91" s="261"/>
      <c r="L91" s="253"/>
    </row>
    <row r="92" spans="2:14" ht="15.75" hidden="1" x14ac:dyDescent="0.25">
      <c r="B92" s="244" t="s">
        <v>178</v>
      </c>
      <c r="C92" s="244"/>
      <c r="D92" s="287" t="s">
        <v>60</v>
      </c>
      <c r="E92" s="256" t="s">
        <v>84</v>
      </c>
      <c r="F92" s="257">
        <v>44927</v>
      </c>
      <c r="G92" s="258">
        <v>3433.1499999999996</v>
      </c>
      <c r="H92" s="259">
        <v>0.2</v>
      </c>
      <c r="I92" s="250">
        <f t="shared" si="4"/>
        <v>13.518197573656863</v>
      </c>
      <c r="J92" s="260">
        <v>45292</v>
      </c>
      <c r="K92" s="261">
        <v>3897.25</v>
      </c>
      <c r="L92" s="253">
        <f t="shared" ref="L92:L97" si="7">H92</f>
        <v>0.2</v>
      </c>
    </row>
    <row r="93" spans="2:14" ht="15.75" hidden="1" x14ac:dyDescent="0.25">
      <c r="B93" s="244" t="s">
        <v>179</v>
      </c>
      <c r="C93" s="244"/>
      <c r="D93" s="287" t="s">
        <v>61</v>
      </c>
      <c r="E93" s="256" t="s">
        <v>84</v>
      </c>
      <c r="F93" s="257">
        <v>44927</v>
      </c>
      <c r="G93" s="258">
        <v>8655</v>
      </c>
      <c r="H93" s="259">
        <v>0.2</v>
      </c>
      <c r="I93" s="250">
        <f t="shared" si="4"/>
        <v>13.518197573656849</v>
      </c>
      <c r="J93" s="260">
        <v>45292</v>
      </c>
      <c r="K93" s="261">
        <v>9825</v>
      </c>
      <c r="L93" s="253">
        <f t="shared" si="7"/>
        <v>0.2</v>
      </c>
    </row>
    <row r="94" spans="2:14" ht="15.75" hidden="1" x14ac:dyDescent="0.25">
      <c r="B94" s="244" t="s">
        <v>180</v>
      </c>
      <c r="C94" s="244"/>
      <c r="D94" s="287" t="s">
        <v>66</v>
      </c>
      <c r="E94" s="256" t="s">
        <v>84</v>
      </c>
      <c r="F94" s="257">
        <v>44927</v>
      </c>
      <c r="G94" s="258">
        <v>4414.05</v>
      </c>
      <c r="H94" s="259">
        <v>0.2</v>
      </c>
      <c r="I94" s="250">
        <f t="shared" si="4"/>
        <v>13.518197573656849</v>
      </c>
      <c r="J94" s="260">
        <v>45292</v>
      </c>
      <c r="K94" s="261">
        <v>5010.75</v>
      </c>
      <c r="L94" s="253">
        <f t="shared" si="7"/>
        <v>0.2</v>
      </c>
    </row>
    <row r="95" spans="2:14" ht="15.75" hidden="1" x14ac:dyDescent="0.25">
      <c r="B95" s="244" t="s">
        <v>181</v>
      </c>
      <c r="C95" s="244"/>
      <c r="D95" s="287" t="s">
        <v>81</v>
      </c>
      <c r="E95" s="256" t="s">
        <v>84</v>
      </c>
      <c r="F95" s="257">
        <v>44927</v>
      </c>
      <c r="G95" s="258">
        <v>10184.049999999999</v>
      </c>
      <c r="H95" s="259">
        <v>0.2</v>
      </c>
      <c r="I95" s="250">
        <f t="shared" si="4"/>
        <v>13.518197573656863</v>
      </c>
      <c r="J95" s="260">
        <v>45292</v>
      </c>
      <c r="K95" s="261">
        <v>11560.75</v>
      </c>
      <c r="L95" s="253">
        <f t="shared" si="7"/>
        <v>0.2</v>
      </c>
    </row>
    <row r="96" spans="2:14" ht="15.75" hidden="1" x14ac:dyDescent="0.25">
      <c r="B96" s="244" t="s">
        <v>182</v>
      </c>
      <c r="C96" s="244"/>
      <c r="D96" s="287" t="s">
        <v>82</v>
      </c>
      <c r="E96" s="256" t="s">
        <v>84</v>
      </c>
      <c r="F96" s="257">
        <v>44927</v>
      </c>
      <c r="G96" s="258">
        <v>17742.75</v>
      </c>
      <c r="H96" s="259">
        <v>0.2</v>
      </c>
      <c r="I96" s="250">
        <f t="shared" si="4"/>
        <v>13.518197573656849</v>
      </c>
      <c r="J96" s="260">
        <v>45292</v>
      </c>
      <c r="K96" s="261">
        <v>20141.25</v>
      </c>
      <c r="L96" s="253">
        <f t="shared" si="7"/>
        <v>0.2</v>
      </c>
    </row>
    <row r="97" spans="2:16" ht="15.75" hidden="1" x14ac:dyDescent="0.25">
      <c r="B97" s="244" t="s">
        <v>183</v>
      </c>
      <c r="C97" s="244"/>
      <c r="D97" s="287" t="s">
        <v>32</v>
      </c>
      <c r="E97" s="256" t="s">
        <v>84</v>
      </c>
      <c r="F97" s="257">
        <v>44927</v>
      </c>
      <c r="G97" s="258">
        <v>17598.5</v>
      </c>
      <c r="H97" s="259">
        <v>0.2</v>
      </c>
      <c r="I97" s="250">
        <f t="shared" si="4"/>
        <v>13.518197573656849</v>
      </c>
      <c r="J97" s="260">
        <v>45292</v>
      </c>
      <c r="K97" s="261">
        <v>19977.5</v>
      </c>
      <c r="L97" s="253">
        <f t="shared" si="7"/>
        <v>0.2</v>
      </c>
    </row>
    <row r="98" spans="2:16" ht="15.75" hidden="1" x14ac:dyDescent="0.25">
      <c r="B98" s="244" t="s">
        <v>184</v>
      </c>
      <c r="C98" s="269"/>
      <c r="D98" s="300" t="s">
        <v>79</v>
      </c>
      <c r="E98" s="256"/>
      <c r="F98" s="257"/>
      <c r="G98" s="303"/>
      <c r="H98" s="302"/>
      <c r="I98" s="250"/>
      <c r="J98" s="260"/>
      <c r="K98" s="261"/>
      <c r="L98" s="253"/>
    </row>
    <row r="99" spans="2:16" ht="15.75" hidden="1" x14ac:dyDescent="0.25">
      <c r="B99" s="244" t="s">
        <v>185</v>
      </c>
      <c r="C99" s="244"/>
      <c r="D99" s="287" t="s">
        <v>60</v>
      </c>
      <c r="E99" s="256" t="s">
        <v>84</v>
      </c>
      <c r="F99" s="257">
        <v>44927</v>
      </c>
      <c r="G99" s="258">
        <v>10097.5</v>
      </c>
      <c r="H99" s="259">
        <v>0.2</v>
      </c>
      <c r="I99" s="250">
        <f t="shared" si="4"/>
        <v>13.518197573656849</v>
      </c>
      <c r="J99" s="260">
        <v>45292</v>
      </c>
      <c r="K99" s="261">
        <v>11462.5</v>
      </c>
      <c r="L99" s="253">
        <f t="shared" ref="L99:L105" si="8">H99</f>
        <v>0.2</v>
      </c>
    </row>
    <row r="100" spans="2:16" ht="15.75" hidden="1" x14ac:dyDescent="0.25">
      <c r="B100" s="244" t="s">
        <v>186</v>
      </c>
      <c r="C100" s="244"/>
      <c r="D100" s="287" t="s">
        <v>61</v>
      </c>
      <c r="E100" s="256" t="s">
        <v>84</v>
      </c>
      <c r="F100" s="257">
        <v>44927</v>
      </c>
      <c r="G100" s="258">
        <v>17598.5</v>
      </c>
      <c r="H100" s="259">
        <v>0.2</v>
      </c>
      <c r="I100" s="250">
        <f t="shared" si="4"/>
        <v>13.518197573656849</v>
      </c>
      <c r="J100" s="260">
        <v>45292</v>
      </c>
      <c r="K100" s="261">
        <v>19977.5</v>
      </c>
      <c r="L100" s="253">
        <f t="shared" si="8"/>
        <v>0.2</v>
      </c>
    </row>
    <row r="101" spans="2:16" ht="31.5" hidden="1" x14ac:dyDescent="0.25">
      <c r="B101" s="244" t="s">
        <v>187</v>
      </c>
      <c r="C101" s="244"/>
      <c r="D101" s="287" t="s">
        <v>85</v>
      </c>
      <c r="E101" s="256" t="s">
        <v>84</v>
      </c>
      <c r="F101" s="257">
        <v>44927</v>
      </c>
      <c r="G101" s="258">
        <v>28878.85</v>
      </c>
      <c r="H101" s="259">
        <v>0.2</v>
      </c>
      <c r="I101" s="250">
        <f t="shared" si="4"/>
        <v>13.518197573656849</v>
      </c>
      <c r="J101" s="260">
        <v>45292</v>
      </c>
      <c r="K101" s="261">
        <v>32782.75</v>
      </c>
      <c r="L101" s="253">
        <f t="shared" si="8"/>
        <v>0.2</v>
      </c>
    </row>
    <row r="102" spans="2:16" ht="15.75" hidden="1" x14ac:dyDescent="0.25">
      <c r="B102" s="244" t="s">
        <v>188</v>
      </c>
      <c r="C102" s="244"/>
      <c r="D102" s="287" t="s">
        <v>66</v>
      </c>
      <c r="E102" s="256" t="s">
        <v>84</v>
      </c>
      <c r="F102" s="257">
        <v>44927</v>
      </c>
      <c r="G102" s="258">
        <v>7010.55</v>
      </c>
      <c r="H102" s="259">
        <v>0.2</v>
      </c>
      <c r="I102" s="250">
        <f t="shared" si="4"/>
        <v>13.518197573656863</v>
      </c>
      <c r="J102" s="260">
        <v>45292</v>
      </c>
      <c r="K102" s="261">
        <v>7958.2500000000009</v>
      </c>
      <c r="L102" s="253">
        <f t="shared" si="8"/>
        <v>0.2</v>
      </c>
    </row>
    <row r="103" spans="2:16" ht="15.75" hidden="1" x14ac:dyDescent="0.25">
      <c r="B103" s="244" t="s">
        <v>189</v>
      </c>
      <c r="C103" s="244"/>
      <c r="D103" s="287" t="s">
        <v>81</v>
      </c>
      <c r="E103" s="256" t="s">
        <v>84</v>
      </c>
      <c r="F103" s="257">
        <v>44927</v>
      </c>
      <c r="G103" s="258">
        <v>16069.45</v>
      </c>
      <c r="H103" s="259">
        <v>0.2</v>
      </c>
      <c r="I103" s="250">
        <f t="shared" si="4"/>
        <v>13.518197573656849</v>
      </c>
      <c r="J103" s="260">
        <v>45292</v>
      </c>
      <c r="K103" s="261">
        <v>18241.75</v>
      </c>
      <c r="L103" s="253">
        <f t="shared" si="8"/>
        <v>0.2</v>
      </c>
    </row>
    <row r="104" spans="2:16" ht="15.75" hidden="1" x14ac:dyDescent="0.25">
      <c r="B104" s="244" t="s">
        <v>190</v>
      </c>
      <c r="C104" s="244"/>
      <c r="D104" s="287" t="s">
        <v>82</v>
      </c>
      <c r="E104" s="256" t="s">
        <v>84</v>
      </c>
      <c r="F104" s="257">
        <v>44927</v>
      </c>
      <c r="G104" s="258">
        <v>29225.050000000003</v>
      </c>
      <c r="H104" s="259">
        <v>0.2</v>
      </c>
      <c r="I104" s="250">
        <f t="shared" si="4"/>
        <v>13.518197573656849</v>
      </c>
      <c r="J104" s="260">
        <v>45292</v>
      </c>
      <c r="K104" s="261">
        <v>33175.75</v>
      </c>
      <c r="L104" s="253">
        <f t="shared" si="8"/>
        <v>0.2</v>
      </c>
    </row>
    <row r="105" spans="2:16" ht="15.75" hidden="1" x14ac:dyDescent="0.25">
      <c r="B105" s="244" t="s">
        <v>191</v>
      </c>
      <c r="C105" s="244"/>
      <c r="D105" s="287" t="s">
        <v>32</v>
      </c>
      <c r="E105" s="256" t="s">
        <v>84</v>
      </c>
      <c r="F105" s="257">
        <v>44927</v>
      </c>
      <c r="G105" s="258">
        <v>30148.249999999996</v>
      </c>
      <c r="H105" s="259">
        <v>0.2</v>
      </c>
      <c r="I105" s="250">
        <f t="shared" si="4"/>
        <v>13.518197573656863</v>
      </c>
      <c r="J105" s="260">
        <v>45292</v>
      </c>
      <c r="K105" s="261">
        <v>34223.75</v>
      </c>
      <c r="L105" s="253">
        <f t="shared" si="8"/>
        <v>0.2</v>
      </c>
    </row>
    <row r="106" spans="2:16" ht="15.75" hidden="1" x14ac:dyDescent="0.25">
      <c r="B106" s="244" t="s">
        <v>192</v>
      </c>
      <c r="C106" s="269"/>
      <c r="D106" s="300" t="s">
        <v>427</v>
      </c>
      <c r="E106" s="256"/>
      <c r="F106" s="257"/>
      <c r="G106" s="303"/>
      <c r="H106" s="302"/>
      <c r="I106" s="250"/>
      <c r="J106" s="260"/>
      <c r="K106" s="261"/>
      <c r="L106" s="253"/>
    </row>
    <row r="107" spans="2:16" ht="15.75" hidden="1" x14ac:dyDescent="0.25">
      <c r="B107" s="244" t="s">
        <v>193</v>
      </c>
      <c r="C107" s="244"/>
      <c r="D107" s="287" t="s">
        <v>428</v>
      </c>
      <c r="E107" s="256" t="s">
        <v>84</v>
      </c>
      <c r="F107" s="257">
        <v>44927</v>
      </c>
      <c r="G107" s="258">
        <v>2115.6999999999998</v>
      </c>
      <c r="H107" s="259">
        <v>0.2</v>
      </c>
      <c r="I107" s="250">
        <f>K107/G107*100-100</f>
        <v>13.000425391123514</v>
      </c>
      <c r="J107" s="260">
        <v>45292</v>
      </c>
      <c r="K107" s="261">
        <v>2390.75</v>
      </c>
      <c r="L107" s="253">
        <f t="shared" ref="L107:L117" si="9">H107</f>
        <v>0.2</v>
      </c>
      <c r="M107" s="2">
        <v>4105</v>
      </c>
      <c r="N107" s="2">
        <v>10760</v>
      </c>
      <c r="P107" s="2">
        <v>2515</v>
      </c>
    </row>
    <row r="108" spans="2:16" ht="15.75" hidden="1" x14ac:dyDescent="0.25">
      <c r="B108" s="244" t="s">
        <v>194</v>
      </c>
      <c r="C108" s="244"/>
      <c r="D108" s="287" t="s">
        <v>429</v>
      </c>
      <c r="E108" s="256" t="s">
        <v>84</v>
      </c>
      <c r="F108" s="257">
        <v>44927</v>
      </c>
      <c r="G108" s="258">
        <v>2308</v>
      </c>
      <c r="H108" s="259">
        <v>0.2</v>
      </c>
      <c r="I108" s="250">
        <f t="shared" si="4"/>
        <v>13.518197573656849</v>
      </c>
      <c r="J108" s="260">
        <v>45292</v>
      </c>
      <c r="K108" s="261">
        <v>2620</v>
      </c>
      <c r="L108" s="253">
        <f t="shared" si="9"/>
        <v>0.2</v>
      </c>
      <c r="M108" s="2">
        <v>4105</v>
      </c>
    </row>
    <row r="109" spans="2:16" ht="15.75" hidden="1" x14ac:dyDescent="0.25">
      <c r="B109" s="244" t="s">
        <v>195</v>
      </c>
      <c r="C109" s="244"/>
      <c r="D109" s="287" t="s">
        <v>528</v>
      </c>
      <c r="E109" s="256" t="s">
        <v>84</v>
      </c>
      <c r="F109" s="257">
        <v>44927</v>
      </c>
      <c r="G109" s="258">
        <v>3365.8</v>
      </c>
      <c r="H109" s="259">
        <v>0.2</v>
      </c>
      <c r="I109" s="250">
        <f t="shared" si="4"/>
        <v>11.897617208390272</v>
      </c>
      <c r="J109" s="260">
        <v>45292</v>
      </c>
      <c r="K109" s="261">
        <v>3766.25</v>
      </c>
      <c r="L109" s="253">
        <f t="shared" si="9"/>
        <v>0.2</v>
      </c>
      <c r="M109" s="2">
        <v>4105</v>
      </c>
      <c r="N109" s="2">
        <v>20305</v>
      </c>
    </row>
    <row r="110" spans="2:16" ht="15.75" hidden="1" x14ac:dyDescent="0.25">
      <c r="B110" s="244" t="s">
        <v>196</v>
      </c>
      <c r="C110" s="244"/>
      <c r="D110" s="287" t="s">
        <v>261</v>
      </c>
      <c r="E110" s="256" t="s">
        <v>84</v>
      </c>
      <c r="F110" s="257">
        <v>44927</v>
      </c>
      <c r="G110" s="248">
        <v>2548.4</v>
      </c>
      <c r="H110" s="259">
        <v>0.2</v>
      </c>
      <c r="I110" s="250">
        <f t="shared" si="4"/>
        <v>13.090566630042375</v>
      </c>
      <c r="J110" s="260">
        <v>45292</v>
      </c>
      <c r="K110" s="261">
        <v>2882</v>
      </c>
      <c r="L110" s="253">
        <f t="shared" si="9"/>
        <v>0.2</v>
      </c>
      <c r="M110" s="2">
        <v>4105</v>
      </c>
      <c r="N110" s="2">
        <v>23665</v>
      </c>
      <c r="O110" s="2">
        <v>14800</v>
      </c>
      <c r="P110" s="2">
        <v>3935</v>
      </c>
    </row>
    <row r="111" spans="2:16" ht="15.75" hidden="1" x14ac:dyDescent="0.25">
      <c r="B111" s="244" t="s">
        <v>197</v>
      </c>
      <c r="C111" s="244"/>
      <c r="D111" s="287" t="s">
        <v>262</v>
      </c>
      <c r="E111" s="256" t="s">
        <v>84</v>
      </c>
      <c r="F111" s="257">
        <v>44927</v>
      </c>
      <c r="G111" s="248">
        <v>3375.45</v>
      </c>
      <c r="H111" s="259">
        <v>0.2</v>
      </c>
      <c r="I111" s="250">
        <f t="shared" si="4"/>
        <v>13.518197573656849</v>
      </c>
      <c r="J111" s="260">
        <v>45292</v>
      </c>
      <c r="K111" s="261">
        <v>3831.7499999999995</v>
      </c>
      <c r="L111" s="253">
        <f t="shared" si="9"/>
        <v>0.2</v>
      </c>
      <c r="M111" s="2">
        <v>4105</v>
      </c>
      <c r="N111" s="2">
        <v>23665</v>
      </c>
      <c r="P111" s="2">
        <v>3935</v>
      </c>
    </row>
    <row r="112" spans="2:16" ht="15.75" hidden="1" x14ac:dyDescent="0.25">
      <c r="B112" s="244" t="s">
        <v>431</v>
      </c>
      <c r="C112" s="244"/>
      <c r="D112" s="287" t="s">
        <v>263</v>
      </c>
      <c r="E112" s="256" t="s">
        <v>84</v>
      </c>
      <c r="F112" s="257">
        <v>44927</v>
      </c>
      <c r="G112" s="248">
        <v>2596.5</v>
      </c>
      <c r="H112" s="259">
        <v>0.2</v>
      </c>
      <c r="I112" s="250">
        <f t="shared" si="4"/>
        <v>13.518197573656849</v>
      </c>
      <c r="J112" s="260">
        <v>45292</v>
      </c>
      <c r="K112" s="261">
        <v>2947.5</v>
      </c>
      <c r="L112" s="253">
        <f t="shared" si="9"/>
        <v>0.2</v>
      </c>
      <c r="M112" s="2">
        <v>4105</v>
      </c>
      <c r="N112" s="2">
        <v>23665</v>
      </c>
      <c r="P112" s="2">
        <v>3935</v>
      </c>
    </row>
    <row r="113" spans="1:16" ht="15.75" hidden="1" x14ac:dyDescent="0.25">
      <c r="B113" s="244" t="s">
        <v>432</v>
      </c>
      <c r="C113" s="244"/>
      <c r="D113" s="287" t="s">
        <v>430</v>
      </c>
      <c r="E113" s="256" t="s">
        <v>84</v>
      </c>
      <c r="F113" s="257">
        <v>44927</v>
      </c>
      <c r="G113" s="248">
        <v>3721.65</v>
      </c>
      <c r="H113" s="259">
        <v>0.2</v>
      </c>
      <c r="I113" s="250">
        <f t="shared" si="4"/>
        <v>13.518197573656849</v>
      </c>
      <c r="J113" s="260">
        <v>45292</v>
      </c>
      <c r="K113" s="261">
        <v>4224.75</v>
      </c>
      <c r="L113" s="253">
        <f t="shared" si="9"/>
        <v>0.2</v>
      </c>
      <c r="M113" s="2">
        <v>4105</v>
      </c>
      <c r="N113" s="2">
        <v>23665</v>
      </c>
      <c r="P113" s="2">
        <v>4375</v>
      </c>
    </row>
    <row r="114" spans="1:16" ht="15.75" hidden="1" x14ac:dyDescent="0.25">
      <c r="B114" s="244" t="s">
        <v>433</v>
      </c>
      <c r="C114" s="244"/>
      <c r="D114" s="287" t="s">
        <v>60</v>
      </c>
      <c r="E114" s="256" t="s">
        <v>84</v>
      </c>
      <c r="F114" s="257">
        <v>44927</v>
      </c>
      <c r="G114" s="258">
        <v>2356.1</v>
      </c>
      <c r="H114" s="259">
        <v>0.2</v>
      </c>
      <c r="I114" s="250">
        <f t="shared" si="4"/>
        <v>12.59072195577437</v>
      </c>
      <c r="J114" s="260">
        <v>45292</v>
      </c>
      <c r="K114" s="261">
        <v>2652.75</v>
      </c>
      <c r="L114" s="253">
        <f t="shared" si="9"/>
        <v>0.2</v>
      </c>
      <c r="M114" s="2">
        <v>4105</v>
      </c>
      <c r="P114" s="2">
        <v>2515</v>
      </c>
    </row>
    <row r="115" spans="1:16" ht="15.75" hidden="1" x14ac:dyDescent="0.25">
      <c r="B115" s="244" t="s">
        <v>434</v>
      </c>
      <c r="C115" s="244"/>
      <c r="D115" s="287" t="s">
        <v>82</v>
      </c>
      <c r="E115" s="256" t="s">
        <v>84</v>
      </c>
      <c r="F115" s="257">
        <v>44927</v>
      </c>
      <c r="G115" s="258">
        <v>2548.4</v>
      </c>
      <c r="H115" s="259">
        <v>0.2</v>
      </c>
      <c r="I115" s="250">
        <f t="shared" si="4"/>
        <v>15.660806780725167</v>
      </c>
      <c r="J115" s="260">
        <v>45292</v>
      </c>
      <c r="K115" s="261">
        <v>2947.5</v>
      </c>
      <c r="L115" s="253">
        <f t="shared" si="9"/>
        <v>0.2</v>
      </c>
      <c r="M115" s="2">
        <v>4105</v>
      </c>
      <c r="N115" s="2">
        <v>17390</v>
      </c>
      <c r="P115" s="2">
        <v>3990</v>
      </c>
    </row>
    <row r="116" spans="1:16" ht="15.75" hidden="1" x14ac:dyDescent="0.25">
      <c r="B116" s="244" t="s">
        <v>435</v>
      </c>
      <c r="C116" s="244"/>
      <c r="D116" s="287" t="s">
        <v>529</v>
      </c>
      <c r="E116" s="256" t="s">
        <v>84</v>
      </c>
      <c r="F116" s="257">
        <v>44927</v>
      </c>
      <c r="G116" s="258">
        <v>2836.9</v>
      </c>
      <c r="H116" s="259">
        <v>0.2</v>
      </c>
      <c r="I116" s="250">
        <f t="shared" si="4"/>
        <v>15.442913038880462</v>
      </c>
      <c r="J116" s="260">
        <v>45292</v>
      </c>
      <c r="K116" s="261">
        <v>3275</v>
      </c>
      <c r="L116" s="253">
        <f t="shared" si="9"/>
        <v>0.2</v>
      </c>
      <c r="M116" s="2">
        <v>4105</v>
      </c>
      <c r="P116" s="2">
        <v>2515</v>
      </c>
    </row>
    <row r="117" spans="1:16" ht="15.75" hidden="1" x14ac:dyDescent="0.25">
      <c r="B117" s="244" t="s">
        <v>436</v>
      </c>
      <c r="C117" s="244"/>
      <c r="D117" s="287" t="s">
        <v>115</v>
      </c>
      <c r="E117" s="256" t="s">
        <v>84</v>
      </c>
      <c r="F117" s="257">
        <v>44927</v>
      </c>
      <c r="G117" s="248">
        <v>3702.4</v>
      </c>
      <c r="H117" s="259">
        <v>0.2</v>
      </c>
      <c r="I117" s="250">
        <f t="shared" si="4"/>
        <v>13.223854796888503</v>
      </c>
      <c r="J117" s="260">
        <v>45292</v>
      </c>
      <c r="K117" s="261">
        <v>4192</v>
      </c>
      <c r="L117" s="253">
        <f t="shared" si="9"/>
        <v>0.2</v>
      </c>
      <c r="M117" s="2">
        <v>4105</v>
      </c>
      <c r="N117" s="2">
        <v>34505</v>
      </c>
      <c r="P117" s="2">
        <v>3935</v>
      </c>
    </row>
    <row r="118" spans="1:16" ht="15.75" hidden="1" x14ac:dyDescent="0.25">
      <c r="B118" s="244" t="s">
        <v>437</v>
      </c>
      <c r="C118" s="269"/>
      <c r="D118" s="300" t="s">
        <v>80</v>
      </c>
      <c r="E118" s="256"/>
      <c r="F118" s="257"/>
      <c r="G118" s="301"/>
      <c r="H118" s="302"/>
      <c r="I118" s="250"/>
      <c r="J118" s="260"/>
      <c r="K118" s="261"/>
      <c r="L118" s="253"/>
    </row>
    <row r="119" spans="1:16" ht="15.75" hidden="1" x14ac:dyDescent="0.25">
      <c r="B119" s="244" t="s">
        <v>438</v>
      </c>
      <c r="C119" s="244"/>
      <c r="D119" s="287" t="s">
        <v>60</v>
      </c>
      <c r="E119" s="256" t="s">
        <v>84</v>
      </c>
      <c r="F119" s="257">
        <v>44927</v>
      </c>
      <c r="G119" s="258">
        <v>3173.5000000000005</v>
      </c>
      <c r="H119" s="259">
        <v>0.2</v>
      </c>
      <c r="I119" s="250">
        <f t="shared" si="4"/>
        <v>13.518197573656849</v>
      </c>
      <c r="J119" s="260">
        <v>45292</v>
      </c>
      <c r="K119" s="261">
        <v>3602.5000000000005</v>
      </c>
      <c r="L119" s="253">
        <f>H119</f>
        <v>0.2</v>
      </c>
    </row>
    <row r="120" spans="1:16" ht="15.75" hidden="1" x14ac:dyDescent="0.25">
      <c r="B120" s="244" t="s">
        <v>439</v>
      </c>
      <c r="C120" s="244"/>
      <c r="D120" s="287" t="s">
        <v>61</v>
      </c>
      <c r="E120" s="256" t="s">
        <v>84</v>
      </c>
      <c r="F120" s="257">
        <v>44927</v>
      </c>
      <c r="G120" s="258">
        <v>6347.0000000000009</v>
      </c>
      <c r="H120" s="259">
        <v>0.2</v>
      </c>
      <c r="I120" s="250">
        <f t="shared" si="4"/>
        <v>13.518197573656849</v>
      </c>
      <c r="J120" s="260">
        <v>45292</v>
      </c>
      <c r="K120" s="261">
        <v>7205.0000000000009</v>
      </c>
      <c r="L120" s="253">
        <f>H120</f>
        <v>0.2</v>
      </c>
    </row>
    <row r="121" spans="1:16" ht="15.75" hidden="1" x14ac:dyDescent="0.25">
      <c r="B121" s="244" t="s">
        <v>440</v>
      </c>
      <c r="C121" s="244"/>
      <c r="D121" s="287" t="s">
        <v>83</v>
      </c>
      <c r="E121" s="256" t="s">
        <v>84</v>
      </c>
      <c r="F121" s="257">
        <v>44927</v>
      </c>
      <c r="G121" s="258">
        <v>4125.55</v>
      </c>
      <c r="H121" s="259">
        <v>0.2</v>
      </c>
      <c r="I121" s="250">
        <f t="shared" si="4"/>
        <v>13.518197573656849</v>
      </c>
      <c r="J121" s="260">
        <v>45292</v>
      </c>
      <c r="K121" s="261">
        <v>4683.25</v>
      </c>
      <c r="L121" s="253">
        <f>H121</f>
        <v>0.2</v>
      </c>
    </row>
    <row r="122" spans="1:16" ht="15.75" hidden="1" x14ac:dyDescent="0.25">
      <c r="B122" s="244" t="s">
        <v>441</v>
      </c>
      <c r="C122" s="244"/>
      <c r="D122" s="287" t="s">
        <v>82</v>
      </c>
      <c r="E122" s="256" t="s">
        <v>84</v>
      </c>
      <c r="F122" s="257">
        <v>44927</v>
      </c>
      <c r="G122" s="258">
        <v>6981.7</v>
      </c>
      <c r="H122" s="259">
        <v>0.2</v>
      </c>
      <c r="I122" s="250">
        <f t="shared" si="4"/>
        <v>13.518197573656849</v>
      </c>
      <c r="J122" s="260">
        <v>45292</v>
      </c>
      <c r="K122" s="261">
        <v>7925.5</v>
      </c>
      <c r="L122" s="253">
        <f>H122</f>
        <v>0.2</v>
      </c>
    </row>
    <row r="123" spans="1:16" ht="16.5" hidden="1" thickBot="1" x14ac:dyDescent="0.3">
      <c r="B123" s="270" t="s">
        <v>442</v>
      </c>
      <c r="C123" s="270"/>
      <c r="D123" s="289" t="s">
        <v>32</v>
      </c>
      <c r="E123" s="290" t="s">
        <v>84</v>
      </c>
      <c r="F123" s="291">
        <v>44927</v>
      </c>
      <c r="G123" s="292">
        <v>7299.0499999999993</v>
      </c>
      <c r="H123" s="293">
        <v>0.2</v>
      </c>
      <c r="I123" s="250">
        <f t="shared" si="4"/>
        <v>13.518197573656863</v>
      </c>
      <c r="J123" s="276">
        <v>45292</v>
      </c>
      <c r="K123" s="277">
        <v>8285.75</v>
      </c>
      <c r="L123" s="278">
        <f>H123</f>
        <v>0.2</v>
      </c>
    </row>
    <row r="124" spans="1:16" s="10" customFormat="1" ht="16.5" hidden="1" thickBot="1" x14ac:dyDescent="0.3">
      <c r="A124" s="2"/>
      <c r="B124" s="93" t="s">
        <v>198</v>
      </c>
      <c r="C124" s="94" t="s">
        <v>1391</v>
      </c>
      <c r="D124" s="95"/>
      <c r="E124" s="96"/>
      <c r="F124" s="205"/>
      <c r="G124" s="205"/>
      <c r="H124" s="206"/>
      <c r="I124" s="250"/>
      <c r="J124" s="97"/>
      <c r="K124" s="279"/>
      <c r="L124" s="110"/>
    </row>
    <row r="125" spans="1:16" ht="15.75" hidden="1" x14ac:dyDescent="0.25">
      <c r="B125" s="294" t="s">
        <v>139</v>
      </c>
      <c r="C125" s="304"/>
      <c r="D125" s="295" t="s">
        <v>511</v>
      </c>
      <c r="E125" s="237"/>
      <c r="F125" s="305"/>
      <c r="G125" s="282"/>
      <c r="H125" s="306"/>
      <c r="I125" s="250"/>
      <c r="J125" s="307"/>
      <c r="K125" s="284"/>
      <c r="L125" s="285"/>
    </row>
    <row r="126" spans="1:16" ht="15.75" hidden="1" x14ac:dyDescent="0.25">
      <c r="B126" s="244" t="s">
        <v>199</v>
      </c>
      <c r="C126" s="244" t="s">
        <v>948</v>
      </c>
      <c r="D126" s="287" t="s">
        <v>526</v>
      </c>
      <c r="E126" s="256" t="s">
        <v>84</v>
      </c>
      <c r="F126" s="257">
        <v>44927</v>
      </c>
      <c r="G126" s="258">
        <v>13813</v>
      </c>
      <c r="H126" s="259">
        <v>0.2</v>
      </c>
      <c r="I126" s="250">
        <f t="shared" si="4"/>
        <v>18.81560848476073</v>
      </c>
      <c r="J126" s="260">
        <v>45292</v>
      </c>
      <c r="K126" s="261">
        <v>16412</v>
      </c>
      <c r="L126" s="253">
        <f t="shared" ref="L126:L130" si="10">H126</f>
        <v>0.2</v>
      </c>
      <c r="M126" s="2">
        <f>5080+5080+2901</f>
        <v>13061</v>
      </c>
      <c r="N126" s="2">
        <v>23835</v>
      </c>
      <c r="O126" s="2">
        <v>19200</v>
      </c>
    </row>
    <row r="127" spans="1:16" ht="15.75" hidden="1" x14ac:dyDescent="0.25">
      <c r="B127" s="244" t="s">
        <v>200</v>
      </c>
      <c r="C127" s="244" t="s">
        <v>947</v>
      </c>
      <c r="D127" s="287" t="s">
        <v>759</v>
      </c>
      <c r="E127" s="256" t="s">
        <v>84</v>
      </c>
      <c r="F127" s="257">
        <v>44927</v>
      </c>
      <c r="G127" s="258">
        <v>18070</v>
      </c>
      <c r="H127" s="259">
        <v>0.2</v>
      </c>
      <c r="I127" s="250">
        <f t="shared" si="4"/>
        <v>0</v>
      </c>
      <c r="J127" s="260">
        <v>45292</v>
      </c>
      <c r="K127" s="261">
        <v>18070</v>
      </c>
      <c r="L127" s="253">
        <f t="shared" si="10"/>
        <v>0.2</v>
      </c>
      <c r="N127" s="2">
        <v>23835</v>
      </c>
    </row>
    <row r="128" spans="1:16" s="441" customFormat="1" ht="47.25" hidden="1" x14ac:dyDescent="0.25">
      <c r="B128" s="442" t="s">
        <v>140</v>
      </c>
      <c r="C128" s="244" t="s">
        <v>1004</v>
      </c>
      <c r="D128" s="443" t="s">
        <v>512</v>
      </c>
      <c r="E128" s="308" t="s">
        <v>84</v>
      </c>
      <c r="F128" s="444">
        <v>44927</v>
      </c>
      <c r="G128" s="435">
        <v>32093</v>
      </c>
      <c r="H128" s="445">
        <v>0.2</v>
      </c>
      <c r="I128" s="446">
        <f t="shared" si="4"/>
        <v>29.3116879070202</v>
      </c>
      <c r="J128" s="447">
        <v>45292</v>
      </c>
      <c r="K128" s="446">
        <f>P128</f>
        <v>41500</v>
      </c>
      <c r="L128" s="448">
        <f t="shared" si="10"/>
        <v>0.2</v>
      </c>
      <c r="M128" s="441">
        <v>13155.2</v>
      </c>
      <c r="N128" s="441">
        <v>103110</v>
      </c>
      <c r="O128" s="441">
        <v>37350</v>
      </c>
      <c r="P128" s="441">
        <v>41500</v>
      </c>
    </row>
    <row r="129" spans="2:16" s="8" customFormat="1" ht="31.5" hidden="1" x14ac:dyDescent="0.25">
      <c r="B129" s="244" t="s">
        <v>201</v>
      </c>
      <c r="C129" s="244" t="s">
        <v>1006</v>
      </c>
      <c r="D129" s="300" t="s">
        <v>513</v>
      </c>
      <c r="E129" s="308" t="s">
        <v>84</v>
      </c>
      <c r="F129" s="309">
        <v>44927</v>
      </c>
      <c r="G129" s="248">
        <v>22124</v>
      </c>
      <c r="H129" s="310">
        <v>0.2</v>
      </c>
      <c r="I129" s="250">
        <f t="shared" si="4"/>
        <v>11.733863677454352</v>
      </c>
      <c r="J129" s="311">
        <v>45292</v>
      </c>
      <c r="K129" s="252">
        <v>24720</v>
      </c>
      <c r="L129" s="253">
        <f t="shared" si="10"/>
        <v>0.2</v>
      </c>
    </row>
    <row r="130" spans="2:16" s="8" customFormat="1" ht="31.5" hidden="1" x14ac:dyDescent="0.25">
      <c r="B130" s="244" t="s">
        <v>202</v>
      </c>
      <c r="C130" s="244" t="s">
        <v>1005</v>
      </c>
      <c r="D130" s="300" t="s">
        <v>514</v>
      </c>
      <c r="E130" s="308" t="s">
        <v>90</v>
      </c>
      <c r="F130" s="309">
        <v>44927</v>
      </c>
      <c r="G130" s="248">
        <v>27536</v>
      </c>
      <c r="H130" s="310">
        <v>0.2</v>
      </c>
      <c r="I130" s="250">
        <f t="shared" si="4"/>
        <v>11.239170772638431</v>
      </c>
      <c r="J130" s="311">
        <v>45292</v>
      </c>
      <c r="K130" s="252">
        <v>30630.818063953717</v>
      </c>
      <c r="L130" s="253">
        <f t="shared" si="10"/>
        <v>0.2</v>
      </c>
      <c r="M130" s="8" t="s">
        <v>1254</v>
      </c>
      <c r="P130" s="8">
        <f>175*60</f>
        <v>10500</v>
      </c>
    </row>
    <row r="131" spans="2:16" s="8" customFormat="1" ht="15.75" hidden="1" x14ac:dyDescent="0.25">
      <c r="B131" s="244" t="s">
        <v>203</v>
      </c>
      <c r="C131" s="244"/>
      <c r="D131" s="300" t="s">
        <v>515</v>
      </c>
      <c r="E131" s="308"/>
      <c r="F131" s="309"/>
      <c r="G131" s="248"/>
      <c r="H131" s="310"/>
      <c r="I131" s="250"/>
      <c r="J131" s="311"/>
      <c r="K131" s="252"/>
      <c r="L131" s="253"/>
    </row>
    <row r="132" spans="2:16" s="8" customFormat="1" ht="15.75" hidden="1" x14ac:dyDescent="0.25">
      <c r="B132" s="244" t="s">
        <v>520</v>
      </c>
      <c r="C132" s="244" t="s">
        <v>949</v>
      </c>
      <c r="D132" s="286" t="s">
        <v>527</v>
      </c>
      <c r="E132" s="308" t="s">
        <v>91</v>
      </c>
      <c r="F132" s="309">
        <v>44927</v>
      </c>
      <c r="G132" s="248">
        <v>168.7</v>
      </c>
      <c r="H132" s="310">
        <v>0.2</v>
      </c>
      <c r="I132" s="250">
        <f t="shared" si="4"/>
        <v>12.922347362181384</v>
      </c>
      <c r="J132" s="311">
        <v>45292</v>
      </c>
      <c r="K132" s="252">
        <v>190.5</v>
      </c>
      <c r="L132" s="253">
        <f>H132</f>
        <v>0.2</v>
      </c>
      <c r="N132" s="8">
        <v>745</v>
      </c>
      <c r="O132" s="8">
        <v>343</v>
      </c>
    </row>
    <row r="133" spans="2:16" s="8" customFormat="1" ht="31.5" hidden="1" x14ac:dyDescent="0.25">
      <c r="B133" s="244" t="s">
        <v>521</v>
      </c>
      <c r="C133" s="244" t="s">
        <v>950</v>
      </c>
      <c r="D133" s="286" t="s">
        <v>516</v>
      </c>
      <c r="E133" s="308" t="s">
        <v>91</v>
      </c>
      <c r="F133" s="309">
        <v>44927</v>
      </c>
      <c r="G133" s="248">
        <v>139.69999999999999</v>
      </c>
      <c r="H133" s="310">
        <v>0.2</v>
      </c>
      <c r="I133" s="250">
        <f t="shared" si="4"/>
        <v>20.615604867573396</v>
      </c>
      <c r="J133" s="311">
        <v>45292</v>
      </c>
      <c r="K133" s="252">
        <v>168.5</v>
      </c>
      <c r="L133" s="253">
        <f>H133</f>
        <v>0.2</v>
      </c>
      <c r="M133" s="8">
        <v>29</v>
      </c>
      <c r="N133" s="8">
        <v>635</v>
      </c>
      <c r="O133" s="8">
        <v>299</v>
      </c>
      <c r="P133" s="8" t="s">
        <v>1271</v>
      </c>
    </row>
    <row r="134" spans="2:16" ht="29.25" hidden="1" customHeight="1" x14ac:dyDescent="0.25">
      <c r="B134" s="244" t="s">
        <v>204</v>
      </c>
      <c r="C134" s="244" t="s">
        <v>956</v>
      </c>
      <c r="D134" s="300" t="s">
        <v>960</v>
      </c>
      <c r="E134" s="256" t="s">
        <v>91</v>
      </c>
      <c r="F134" s="257">
        <v>44927</v>
      </c>
      <c r="G134" s="258">
        <v>173</v>
      </c>
      <c r="H134" s="259">
        <v>0.2</v>
      </c>
      <c r="I134" s="250">
        <f t="shared" si="4"/>
        <v>8.9132947976878825</v>
      </c>
      <c r="J134" s="260">
        <v>45292</v>
      </c>
      <c r="K134" s="261">
        <v>188.42000000000002</v>
      </c>
      <c r="L134" s="253">
        <f>H134</f>
        <v>0.2</v>
      </c>
    </row>
    <row r="135" spans="2:16" ht="15.75" hidden="1" x14ac:dyDescent="0.25">
      <c r="B135" s="244" t="s">
        <v>205</v>
      </c>
      <c r="C135" s="244"/>
      <c r="D135" s="300" t="s">
        <v>86</v>
      </c>
      <c r="E135" s="256"/>
      <c r="F135" s="257"/>
      <c r="G135" s="258"/>
      <c r="H135" s="259"/>
      <c r="I135" s="250"/>
      <c r="J135" s="260"/>
      <c r="K135" s="261"/>
      <c r="L135" s="253"/>
    </row>
    <row r="136" spans="2:16" ht="31.5" hidden="1" x14ac:dyDescent="0.25">
      <c r="B136" s="244" t="s">
        <v>952</v>
      </c>
      <c r="C136" s="244" t="s">
        <v>957</v>
      </c>
      <c r="D136" s="287" t="s">
        <v>519</v>
      </c>
      <c r="E136" s="256" t="s">
        <v>91</v>
      </c>
      <c r="F136" s="257">
        <v>44927</v>
      </c>
      <c r="G136" s="258">
        <v>298.7</v>
      </c>
      <c r="H136" s="259">
        <v>0.2</v>
      </c>
      <c r="I136" s="250">
        <f t="shared" si="4"/>
        <v>10.64613324405758</v>
      </c>
      <c r="J136" s="260">
        <v>45292</v>
      </c>
      <c r="K136" s="261">
        <v>330.5</v>
      </c>
      <c r="L136" s="253">
        <f>H136</f>
        <v>0.2</v>
      </c>
      <c r="N136" s="2">
        <v>905</v>
      </c>
      <c r="P136" s="2" t="s">
        <v>1272</v>
      </c>
    </row>
    <row r="137" spans="2:16" s="381" customFormat="1" ht="31.5" hidden="1" x14ac:dyDescent="0.25">
      <c r="B137" s="384" t="s">
        <v>953</v>
      </c>
      <c r="C137" s="384" t="s">
        <v>958</v>
      </c>
      <c r="D137" s="391" t="s">
        <v>517</v>
      </c>
      <c r="E137" s="373" t="s">
        <v>91</v>
      </c>
      <c r="F137" s="374">
        <v>44927</v>
      </c>
      <c r="G137" s="375">
        <v>135.69999999999999</v>
      </c>
      <c r="H137" s="376">
        <v>0.2</v>
      </c>
      <c r="I137" s="377">
        <f t="shared" si="4"/>
        <v>10.648489314664715</v>
      </c>
      <c r="J137" s="378">
        <v>45292</v>
      </c>
      <c r="K137" s="379">
        <v>150.15</v>
      </c>
      <c r="L137" s="380">
        <f>H137</f>
        <v>0.2</v>
      </c>
    </row>
    <row r="138" spans="2:16" ht="31.5" hidden="1" x14ac:dyDescent="0.25">
      <c r="B138" s="244" t="s">
        <v>954</v>
      </c>
      <c r="C138" s="244" t="s">
        <v>951</v>
      </c>
      <c r="D138" s="287" t="s">
        <v>518</v>
      </c>
      <c r="E138" s="256" t="s">
        <v>91</v>
      </c>
      <c r="F138" s="257">
        <v>44927</v>
      </c>
      <c r="G138" s="258">
        <v>71.7</v>
      </c>
      <c r="H138" s="259">
        <v>0.2</v>
      </c>
      <c r="I138" s="250">
        <f t="shared" ref="I138:I201" si="11">K138/G138*100-100</f>
        <v>14.579477805947462</v>
      </c>
      <c r="J138" s="260">
        <v>45292</v>
      </c>
      <c r="K138" s="261">
        <v>82.153485586864335</v>
      </c>
      <c r="L138" s="253">
        <f>H138</f>
        <v>0.2</v>
      </c>
      <c r="M138" s="2">
        <v>47</v>
      </c>
      <c r="N138" s="2" t="s">
        <v>1394</v>
      </c>
    </row>
    <row r="139" spans="2:16" ht="31.5" hidden="1" x14ac:dyDescent="0.25">
      <c r="B139" s="244" t="s">
        <v>955</v>
      </c>
      <c r="C139" s="244" t="s">
        <v>959</v>
      </c>
      <c r="D139" s="287" t="s">
        <v>522</v>
      </c>
      <c r="E139" s="256" t="s">
        <v>91</v>
      </c>
      <c r="F139" s="257">
        <v>44927</v>
      </c>
      <c r="G139" s="258">
        <v>66.7</v>
      </c>
      <c r="H139" s="259">
        <v>0.2</v>
      </c>
      <c r="I139" s="250">
        <f t="shared" si="11"/>
        <v>15.712332930098881</v>
      </c>
      <c r="J139" s="260">
        <v>45292</v>
      </c>
      <c r="K139" s="261">
        <v>77.180126064375955</v>
      </c>
      <c r="L139" s="253">
        <f>H139</f>
        <v>0.2</v>
      </c>
      <c r="N139" s="2" t="s">
        <v>1394</v>
      </c>
      <c r="P139" s="2">
        <v>23</v>
      </c>
    </row>
    <row r="140" spans="2:16" ht="15.75" hidden="1" x14ac:dyDescent="0.25">
      <c r="B140" s="244" t="s">
        <v>205</v>
      </c>
      <c r="C140" s="244" t="s">
        <v>984</v>
      </c>
      <c r="D140" s="300" t="s">
        <v>87</v>
      </c>
      <c r="E140" s="256" t="s">
        <v>92</v>
      </c>
      <c r="F140" s="257">
        <v>44927</v>
      </c>
      <c r="G140" s="258">
        <v>3584</v>
      </c>
      <c r="H140" s="259">
        <v>0.2</v>
      </c>
      <c r="I140" s="250">
        <f t="shared" si="11"/>
        <v>12.869247473419733</v>
      </c>
      <c r="J140" s="260">
        <v>45292</v>
      </c>
      <c r="K140" s="261">
        <v>4045.233829447363</v>
      </c>
      <c r="L140" s="253">
        <f>H140</f>
        <v>0.2</v>
      </c>
    </row>
    <row r="141" spans="2:16" ht="15.75" hidden="1" x14ac:dyDescent="0.25">
      <c r="B141" s="244" t="s">
        <v>206</v>
      </c>
      <c r="C141" s="244"/>
      <c r="D141" s="300" t="s">
        <v>93</v>
      </c>
      <c r="E141" s="256"/>
      <c r="F141" s="257"/>
      <c r="G141" s="258"/>
      <c r="H141" s="259"/>
      <c r="I141" s="250"/>
      <c r="J141" s="260"/>
      <c r="K141" s="261"/>
      <c r="L141" s="253"/>
    </row>
    <row r="142" spans="2:16" ht="31.5" hidden="1" x14ac:dyDescent="0.25">
      <c r="B142" s="244" t="s">
        <v>546</v>
      </c>
      <c r="C142" s="244"/>
      <c r="D142" s="286" t="s">
        <v>883</v>
      </c>
      <c r="E142" s="256" t="s">
        <v>84</v>
      </c>
      <c r="F142" s="257">
        <v>44927</v>
      </c>
      <c r="G142" s="258">
        <v>2885</v>
      </c>
      <c r="H142" s="259">
        <v>0.2</v>
      </c>
      <c r="I142" s="250">
        <f t="shared" si="11"/>
        <v>13.518197573656849</v>
      </c>
      <c r="J142" s="260">
        <v>45292</v>
      </c>
      <c r="K142" s="261">
        <v>3275</v>
      </c>
      <c r="L142" s="253">
        <f>H142</f>
        <v>0.2</v>
      </c>
      <c r="M142" s="2" t="s">
        <v>1255</v>
      </c>
      <c r="N142" s="2">
        <v>2715</v>
      </c>
      <c r="P142" s="2">
        <v>206.4</v>
      </c>
    </row>
    <row r="143" spans="2:16" ht="15.75" hidden="1" x14ac:dyDescent="0.25">
      <c r="B143" s="244" t="s">
        <v>547</v>
      </c>
      <c r="C143" s="244"/>
      <c r="D143" s="286" t="s">
        <v>884</v>
      </c>
      <c r="E143" s="256" t="s">
        <v>84</v>
      </c>
      <c r="F143" s="257">
        <v>44927</v>
      </c>
      <c r="G143" s="258">
        <v>2596.5</v>
      </c>
      <c r="H143" s="259">
        <v>0.2</v>
      </c>
      <c r="I143" s="250">
        <f t="shared" si="11"/>
        <v>13.518197573656849</v>
      </c>
      <c r="J143" s="260">
        <v>45292</v>
      </c>
      <c r="K143" s="261">
        <v>2947.5</v>
      </c>
      <c r="L143" s="253">
        <f>H143</f>
        <v>0.2</v>
      </c>
      <c r="M143" s="2" t="s">
        <v>1255</v>
      </c>
      <c r="N143" s="2">
        <v>695</v>
      </c>
      <c r="P143" s="2">
        <v>754.4</v>
      </c>
    </row>
    <row r="144" spans="2:16" ht="15.75" hidden="1" x14ac:dyDescent="0.25">
      <c r="B144" s="244" t="s">
        <v>548</v>
      </c>
      <c r="C144" s="244"/>
      <c r="D144" s="286" t="s">
        <v>538</v>
      </c>
      <c r="E144" s="256" t="s">
        <v>84</v>
      </c>
      <c r="F144" s="257">
        <v>44927</v>
      </c>
      <c r="G144" s="258">
        <v>3462</v>
      </c>
      <c r="H144" s="259">
        <v>0.2</v>
      </c>
      <c r="I144" s="250">
        <f t="shared" si="11"/>
        <v>13.518197573656849</v>
      </c>
      <c r="J144" s="260">
        <v>45292</v>
      </c>
      <c r="K144" s="261">
        <v>3930</v>
      </c>
      <c r="L144" s="253">
        <f>H144</f>
        <v>0.2</v>
      </c>
      <c r="M144" s="2" t="s">
        <v>1255</v>
      </c>
    </row>
    <row r="145" spans="2:16" ht="15.75" hidden="1" x14ac:dyDescent="0.25">
      <c r="B145" s="244" t="s">
        <v>549</v>
      </c>
      <c r="C145" s="244"/>
      <c r="D145" s="286" t="s">
        <v>545</v>
      </c>
      <c r="E145" s="256" t="s">
        <v>84</v>
      </c>
      <c r="F145" s="257">
        <v>44927</v>
      </c>
      <c r="G145" s="258">
        <v>3173.5000000000005</v>
      </c>
      <c r="H145" s="259">
        <v>0.2</v>
      </c>
      <c r="I145" s="250">
        <f t="shared" si="11"/>
        <v>13.518197573656849</v>
      </c>
      <c r="J145" s="260">
        <v>45292</v>
      </c>
      <c r="K145" s="261">
        <v>3602.5000000000005</v>
      </c>
      <c r="L145" s="253">
        <f>H145</f>
        <v>0.2</v>
      </c>
    </row>
    <row r="146" spans="2:16" ht="15.75" hidden="1" x14ac:dyDescent="0.25">
      <c r="B146" s="244" t="s">
        <v>207</v>
      </c>
      <c r="C146" s="269"/>
      <c r="D146" s="300" t="s">
        <v>94</v>
      </c>
      <c r="E146" s="256"/>
      <c r="F146" s="257"/>
      <c r="G146" s="258"/>
      <c r="H146" s="259"/>
      <c r="I146" s="250"/>
      <c r="J146" s="260"/>
      <c r="K146" s="261"/>
      <c r="L146" s="253"/>
    </row>
    <row r="147" spans="2:16" ht="31.5" hidden="1" x14ac:dyDescent="0.25">
      <c r="B147" s="244" t="s">
        <v>550</v>
      </c>
      <c r="C147" s="244"/>
      <c r="D147" s="286" t="s">
        <v>883</v>
      </c>
      <c r="E147" s="256" t="s">
        <v>84</v>
      </c>
      <c r="F147" s="257">
        <v>44927</v>
      </c>
      <c r="G147" s="258">
        <v>2885</v>
      </c>
      <c r="H147" s="259">
        <v>0.2</v>
      </c>
      <c r="I147" s="250">
        <f t="shared" si="11"/>
        <v>13.518197573656849</v>
      </c>
      <c r="J147" s="260">
        <v>45292</v>
      </c>
      <c r="K147" s="261">
        <v>3275</v>
      </c>
      <c r="L147" s="253">
        <f>H147</f>
        <v>0.2</v>
      </c>
      <c r="M147" s="2">
        <v>709</v>
      </c>
    </row>
    <row r="148" spans="2:16" ht="15.75" hidden="1" x14ac:dyDescent="0.25">
      <c r="B148" s="244" t="s">
        <v>551</v>
      </c>
      <c r="C148" s="244"/>
      <c r="D148" s="286" t="s">
        <v>884</v>
      </c>
      <c r="E148" s="256" t="s">
        <v>84</v>
      </c>
      <c r="F148" s="257">
        <v>44927</v>
      </c>
      <c r="G148" s="258">
        <v>2596.5</v>
      </c>
      <c r="H148" s="259">
        <v>0.2</v>
      </c>
      <c r="I148" s="250">
        <f t="shared" si="11"/>
        <v>13.518197573656849</v>
      </c>
      <c r="J148" s="260">
        <v>45292</v>
      </c>
      <c r="K148" s="261">
        <v>2947.5</v>
      </c>
      <c r="L148" s="253">
        <f>H148</f>
        <v>0.2</v>
      </c>
      <c r="M148" s="2">
        <v>709</v>
      </c>
    </row>
    <row r="149" spans="2:16" ht="15.75" hidden="1" x14ac:dyDescent="0.25">
      <c r="B149" s="244" t="s">
        <v>552</v>
      </c>
      <c r="C149" s="244"/>
      <c r="D149" s="286" t="s">
        <v>538</v>
      </c>
      <c r="E149" s="256" t="s">
        <v>84</v>
      </c>
      <c r="F149" s="257">
        <v>44927</v>
      </c>
      <c r="G149" s="258">
        <v>3462</v>
      </c>
      <c r="H149" s="259">
        <v>0.2</v>
      </c>
      <c r="I149" s="250">
        <f t="shared" si="11"/>
        <v>13.518197573656849</v>
      </c>
      <c r="J149" s="260">
        <v>45292</v>
      </c>
      <c r="K149" s="261">
        <v>3930</v>
      </c>
      <c r="L149" s="253">
        <f>H149</f>
        <v>0.2</v>
      </c>
      <c r="M149" s="2">
        <v>709</v>
      </c>
    </row>
    <row r="150" spans="2:16" ht="15.75" hidden="1" x14ac:dyDescent="0.25">
      <c r="B150" s="244" t="s">
        <v>553</v>
      </c>
      <c r="C150" s="244"/>
      <c r="D150" s="286" t="s">
        <v>545</v>
      </c>
      <c r="E150" s="256" t="s">
        <v>84</v>
      </c>
      <c r="F150" s="257">
        <v>44927</v>
      </c>
      <c r="G150" s="258">
        <v>3173.5000000000005</v>
      </c>
      <c r="H150" s="259">
        <v>0.2</v>
      </c>
      <c r="I150" s="250">
        <f t="shared" si="11"/>
        <v>13.518197573656849</v>
      </c>
      <c r="J150" s="260">
        <v>45292</v>
      </c>
      <c r="K150" s="261">
        <v>3602.5000000000005</v>
      </c>
      <c r="L150" s="253">
        <f>H150</f>
        <v>0.2</v>
      </c>
    </row>
    <row r="151" spans="2:16" ht="15.75" hidden="1" x14ac:dyDescent="0.25">
      <c r="B151" s="244" t="s">
        <v>208</v>
      </c>
      <c r="C151" s="269"/>
      <c r="D151" s="300" t="s">
        <v>95</v>
      </c>
      <c r="E151" s="256"/>
      <c r="F151" s="257"/>
      <c r="G151" s="258"/>
      <c r="H151" s="259"/>
      <c r="I151" s="250"/>
      <c r="J151" s="260"/>
      <c r="K151" s="261"/>
      <c r="L151" s="253"/>
    </row>
    <row r="152" spans="2:16" ht="28.5" hidden="1" customHeight="1" x14ac:dyDescent="0.25">
      <c r="B152" s="244" t="s">
        <v>554</v>
      </c>
      <c r="C152" s="244"/>
      <c r="D152" s="286" t="s">
        <v>882</v>
      </c>
      <c r="E152" s="256" t="s">
        <v>84</v>
      </c>
      <c r="F152" s="257">
        <v>44927</v>
      </c>
      <c r="G152" s="258">
        <v>346.2</v>
      </c>
      <c r="H152" s="259">
        <v>0.2</v>
      </c>
      <c r="I152" s="250">
        <f t="shared" si="11"/>
        <v>13.518197573656849</v>
      </c>
      <c r="J152" s="260">
        <v>45292</v>
      </c>
      <c r="K152" s="261">
        <v>393</v>
      </c>
      <c r="L152" s="253">
        <f>H152</f>
        <v>0.2</v>
      </c>
      <c r="M152" s="2">
        <v>480</v>
      </c>
    </row>
    <row r="153" spans="2:16" ht="15.75" hidden="1" x14ac:dyDescent="0.25">
      <c r="B153" s="244" t="s">
        <v>557</v>
      </c>
      <c r="C153" s="244"/>
      <c r="D153" s="286" t="s">
        <v>881</v>
      </c>
      <c r="E153" s="256" t="s">
        <v>84</v>
      </c>
      <c r="F153" s="257">
        <v>44927</v>
      </c>
      <c r="G153" s="258">
        <v>375.05</v>
      </c>
      <c r="H153" s="259">
        <v>0.2</v>
      </c>
      <c r="I153" s="250">
        <f t="shared" si="11"/>
        <v>13.518197573656849</v>
      </c>
      <c r="J153" s="260">
        <v>45292</v>
      </c>
      <c r="K153" s="261">
        <v>425.75</v>
      </c>
      <c r="L153" s="253">
        <f>H153</f>
        <v>0.2</v>
      </c>
      <c r="M153" s="2">
        <v>480</v>
      </c>
    </row>
    <row r="154" spans="2:16" ht="15.75" hidden="1" x14ac:dyDescent="0.25">
      <c r="B154" s="244" t="s">
        <v>558</v>
      </c>
      <c r="C154" s="244"/>
      <c r="D154" s="286" t="s">
        <v>538</v>
      </c>
      <c r="E154" s="256" t="s">
        <v>84</v>
      </c>
      <c r="F154" s="257">
        <v>44927</v>
      </c>
      <c r="G154" s="258">
        <v>490.45000000000005</v>
      </c>
      <c r="H154" s="259">
        <v>0.2</v>
      </c>
      <c r="I154" s="250">
        <f t="shared" si="11"/>
        <v>13.518197573656849</v>
      </c>
      <c r="J154" s="260">
        <v>45292</v>
      </c>
      <c r="K154" s="261">
        <v>556.75</v>
      </c>
      <c r="L154" s="253">
        <f>H154</f>
        <v>0.2</v>
      </c>
      <c r="M154" s="2">
        <v>480</v>
      </c>
    </row>
    <row r="155" spans="2:16" ht="15.75" hidden="1" x14ac:dyDescent="0.25">
      <c r="B155" s="244" t="s">
        <v>209</v>
      </c>
      <c r="C155" s="269"/>
      <c r="D155" s="300" t="s">
        <v>96</v>
      </c>
      <c r="E155" s="256"/>
      <c r="F155" s="257"/>
      <c r="G155" s="258"/>
      <c r="H155" s="259"/>
      <c r="I155" s="250"/>
      <c r="J155" s="260"/>
      <c r="K155" s="261"/>
      <c r="L155" s="253"/>
    </row>
    <row r="156" spans="2:16" ht="24.75" hidden="1" customHeight="1" x14ac:dyDescent="0.25">
      <c r="B156" s="244" t="s">
        <v>559</v>
      </c>
      <c r="C156" s="244"/>
      <c r="D156" s="286" t="s">
        <v>882</v>
      </c>
      <c r="E156" s="256" t="s">
        <v>84</v>
      </c>
      <c r="F156" s="257">
        <v>44927</v>
      </c>
      <c r="G156" s="258">
        <v>346.2</v>
      </c>
      <c r="H156" s="259">
        <v>0.2</v>
      </c>
      <c r="I156" s="250">
        <f t="shared" si="11"/>
        <v>13.518197573656849</v>
      </c>
      <c r="J156" s="260">
        <v>45292</v>
      </c>
      <c r="K156" s="261">
        <v>393</v>
      </c>
      <c r="L156" s="253">
        <f>H156</f>
        <v>0.2</v>
      </c>
      <c r="M156" s="2">
        <v>480</v>
      </c>
      <c r="P156" s="2">
        <v>393.6</v>
      </c>
    </row>
    <row r="157" spans="2:16" ht="15.75" hidden="1" x14ac:dyDescent="0.25">
      <c r="B157" s="244" t="s">
        <v>560</v>
      </c>
      <c r="C157" s="244"/>
      <c r="D157" s="286" t="s">
        <v>881</v>
      </c>
      <c r="E157" s="256" t="s">
        <v>84</v>
      </c>
      <c r="F157" s="257">
        <v>44927</v>
      </c>
      <c r="G157" s="258">
        <v>375.05</v>
      </c>
      <c r="H157" s="259">
        <v>0.2</v>
      </c>
      <c r="I157" s="250">
        <f t="shared" si="11"/>
        <v>13.518197573656849</v>
      </c>
      <c r="J157" s="260">
        <v>45292</v>
      </c>
      <c r="K157" s="261">
        <v>425.75</v>
      </c>
      <c r="L157" s="253">
        <f>H157</f>
        <v>0.2</v>
      </c>
      <c r="M157" s="2">
        <v>480</v>
      </c>
      <c r="P157" s="2">
        <v>393.6</v>
      </c>
    </row>
    <row r="158" spans="2:16" ht="15.75" hidden="1" x14ac:dyDescent="0.25">
      <c r="B158" s="244" t="s">
        <v>561</v>
      </c>
      <c r="C158" s="244"/>
      <c r="D158" s="286" t="s">
        <v>538</v>
      </c>
      <c r="E158" s="256" t="s">
        <v>84</v>
      </c>
      <c r="F158" s="257">
        <v>44927</v>
      </c>
      <c r="G158" s="258">
        <v>490.45000000000005</v>
      </c>
      <c r="H158" s="259">
        <v>0.2</v>
      </c>
      <c r="I158" s="250">
        <f t="shared" si="11"/>
        <v>13.518197573656849</v>
      </c>
      <c r="J158" s="260">
        <v>45292</v>
      </c>
      <c r="K158" s="261">
        <v>556.75</v>
      </c>
      <c r="L158" s="253">
        <f>H158</f>
        <v>0.2</v>
      </c>
      <c r="M158" s="2">
        <v>480</v>
      </c>
      <c r="P158" s="2">
        <v>393.6</v>
      </c>
    </row>
    <row r="159" spans="2:16" ht="15.75" hidden="1" x14ac:dyDescent="0.25">
      <c r="B159" s="244" t="s">
        <v>210</v>
      </c>
      <c r="C159" s="269"/>
      <c r="D159" s="300" t="s">
        <v>423</v>
      </c>
      <c r="E159" s="256"/>
      <c r="F159" s="257"/>
      <c r="G159" s="258"/>
      <c r="H159" s="259"/>
      <c r="I159" s="250"/>
      <c r="J159" s="260"/>
      <c r="K159" s="261"/>
      <c r="L159" s="253"/>
    </row>
    <row r="160" spans="2:16" s="8" customFormat="1" ht="15.75" hidden="1" x14ac:dyDescent="0.25">
      <c r="B160" s="244" t="s">
        <v>562</v>
      </c>
      <c r="C160" s="244"/>
      <c r="D160" s="286" t="s">
        <v>887</v>
      </c>
      <c r="E160" s="246" t="s">
        <v>84</v>
      </c>
      <c r="F160" s="247">
        <v>44927</v>
      </c>
      <c r="G160" s="248">
        <v>346.2</v>
      </c>
      <c r="H160" s="249">
        <v>0.2</v>
      </c>
      <c r="I160" s="250">
        <f t="shared" si="11"/>
        <v>13.518197573656849</v>
      </c>
      <c r="J160" s="260">
        <v>45292</v>
      </c>
      <c r="K160" s="261">
        <v>393</v>
      </c>
      <c r="L160" s="253">
        <f>H160</f>
        <v>0.2</v>
      </c>
      <c r="M160" s="2">
        <v>444</v>
      </c>
      <c r="N160" s="11">
        <v>1450</v>
      </c>
      <c r="O160" s="8">
        <f>1430/2</f>
        <v>715</v>
      </c>
    </row>
    <row r="161" spans="2:15" s="8" customFormat="1" ht="31.5" hidden="1" x14ac:dyDescent="0.25">
      <c r="B161" s="244" t="s">
        <v>564</v>
      </c>
      <c r="C161" s="244"/>
      <c r="D161" s="286" t="s">
        <v>888</v>
      </c>
      <c r="E161" s="246" t="s">
        <v>84</v>
      </c>
      <c r="F161" s="247">
        <v>44927</v>
      </c>
      <c r="G161" s="248">
        <v>201.95000000000002</v>
      </c>
      <c r="H161" s="249">
        <v>0.2</v>
      </c>
      <c r="I161" s="250">
        <f t="shared" si="11"/>
        <v>13.518197573656849</v>
      </c>
      <c r="J161" s="260">
        <v>45292</v>
      </c>
      <c r="K161" s="261">
        <v>229.25000000000003</v>
      </c>
      <c r="L161" s="253">
        <f>H161</f>
        <v>0.2</v>
      </c>
      <c r="M161" s="2">
        <v>480</v>
      </c>
      <c r="N161" s="11">
        <v>1450</v>
      </c>
      <c r="O161" s="8">
        <f t="shared" ref="O161:O164" si="12">1430/2</f>
        <v>715</v>
      </c>
    </row>
    <row r="162" spans="2:15" s="8" customFormat="1" ht="15.75" hidden="1" x14ac:dyDescent="0.25">
      <c r="B162" s="244" t="s">
        <v>565</v>
      </c>
      <c r="C162" s="244"/>
      <c r="D162" s="286" t="s">
        <v>538</v>
      </c>
      <c r="E162" s="246" t="s">
        <v>84</v>
      </c>
      <c r="F162" s="247">
        <v>44927</v>
      </c>
      <c r="G162" s="248">
        <v>375.05</v>
      </c>
      <c r="H162" s="249">
        <v>0.2</v>
      </c>
      <c r="I162" s="250">
        <f t="shared" si="11"/>
        <v>13.518197573656849</v>
      </c>
      <c r="J162" s="260">
        <v>45292</v>
      </c>
      <c r="K162" s="261">
        <v>425.75</v>
      </c>
      <c r="L162" s="253">
        <f>H162</f>
        <v>0.2</v>
      </c>
      <c r="M162" s="2">
        <v>480</v>
      </c>
      <c r="N162" s="11">
        <v>1450</v>
      </c>
      <c r="O162" s="8">
        <f t="shared" si="12"/>
        <v>715</v>
      </c>
    </row>
    <row r="163" spans="2:15" s="8" customFormat="1" ht="15.75" hidden="1" x14ac:dyDescent="0.25">
      <c r="B163" s="244" t="s">
        <v>566</v>
      </c>
      <c r="C163" s="244"/>
      <c r="D163" s="286" t="s">
        <v>543</v>
      </c>
      <c r="E163" s="246" t="s">
        <v>84</v>
      </c>
      <c r="F163" s="247">
        <v>44927</v>
      </c>
      <c r="G163" s="248">
        <v>807.80000000000007</v>
      </c>
      <c r="H163" s="249">
        <v>0.2</v>
      </c>
      <c r="I163" s="250">
        <f t="shared" si="11"/>
        <v>13.518197573656849</v>
      </c>
      <c r="J163" s="260">
        <v>45292</v>
      </c>
      <c r="K163" s="261">
        <v>917.00000000000011</v>
      </c>
      <c r="L163" s="253">
        <f>H163</f>
        <v>0.2</v>
      </c>
      <c r="M163" s="2">
        <v>444</v>
      </c>
      <c r="N163" s="11">
        <v>1450</v>
      </c>
      <c r="O163" s="8">
        <f t="shared" si="12"/>
        <v>715</v>
      </c>
    </row>
    <row r="164" spans="2:15" s="8" customFormat="1" ht="15.75" hidden="1" x14ac:dyDescent="0.25">
      <c r="B164" s="244" t="s">
        <v>567</v>
      </c>
      <c r="C164" s="244"/>
      <c r="D164" s="286" t="s">
        <v>545</v>
      </c>
      <c r="E164" s="246" t="s">
        <v>84</v>
      </c>
      <c r="F164" s="247">
        <v>44927</v>
      </c>
      <c r="G164" s="248">
        <v>894.35</v>
      </c>
      <c r="H164" s="249">
        <v>0.2</v>
      </c>
      <c r="I164" s="250">
        <f t="shared" si="11"/>
        <v>13.518197573656849</v>
      </c>
      <c r="J164" s="260">
        <v>45292</v>
      </c>
      <c r="K164" s="261">
        <v>1015.25</v>
      </c>
      <c r="L164" s="253">
        <f>H164</f>
        <v>0.2</v>
      </c>
      <c r="M164" s="2">
        <v>444</v>
      </c>
      <c r="N164" s="11">
        <v>1450</v>
      </c>
      <c r="O164" s="8">
        <f t="shared" si="12"/>
        <v>715</v>
      </c>
    </row>
    <row r="165" spans="2:15" ht="15.75" hidden="1" x14ac:dyDescent="0.25">
      <c r="B165" s="244" t="s">
        <v>211</v>
      </c>
      <c r="C165" s="269"/>
      <c r="D165" s="300" t="s">
        <v>424</v>
      </c>
      <c r="E165" s="256"/>
      <c r="F165" s="257"/>
      <c r="G165" s="258"/>
      <c r="H165" s="259"/>
      <c r="I165" s="250"/>
      <c r="J165" s="260"/>
      <c r="K165" s="261"/>
      <c r="L165" s="253"/>
      <c r="N165" s="11">
        <v>1450</v>
      </c>
    </row>
    <row r="166" spans="2:15" s="8" customFormat="1" ht="15.75" hidden="1" x14ac:dyDescent="0.25">
      <c r="B166" s="244" t="s">
        <v>568</v>
      </c>
      <c r="C166" s="244"/>
      <c r="D166" s="286" t="s">
        <v>887</v>
      </c>
      <c r="E166" s="246" t="s">
        <v>84</v>
      </c>
      <c r="F166" s="247">
        <v>44927</v>
      </c>
      <c r="G166" s="248">
        <v>346.2</v>
      </c>
      <c r="H166" s="249">
        <v>0.2</v>
      </c>
      <c r="I166" s="250">
        <f t="shared" si="11"/>
        <v>13.518197573656849</v>
      </c>
      <c r="J166" s="260">
        <v>45292</v>
      </c>
      <c r="K166" s="261">
        <v>393</v>
      </c>
      <c r="L166" s="253">
        <f>H166</f>
        <v>0.2</v>
      </c>
      <c r="M166" s="2">
        <v>444</v>
      </c>
      <c r="N166" s="11">
        <v>1450</v>
      </c>
      <c r="O166" s="8">
        <f>1430/2</f>
        <v>715</v>
      </c>
    </row>
    <row r="167" spans="2:15" s="8" customFormat="1" ht="31.5" hidden="1" x14ac:dyDescent="0.25">
      <c r="B167" s="244" t="s">
        <v>569</v>
      </c>
      <c r="C167" s="244"/>
      <c r="D167" s="286" t="s">
        <v>888</v>
      </c>
      <c r="E167" s="246" t="s">
        <v>84</v>
      </c>
      <c r="F167" s="247">
        <v>44927</v>
      </c>
      <c r="G167" s="248">
        <v>201.95000000000002</v>
      </c>
      <c r="H167" s="249">
        <v>0.2</v>
      </c>
      <c r="I167" s="250">
        <f t="shared" si="11"/>
        <v>13.518197573656849</v>
      </c>
      <c r="J167" s="260">
        <v>45292</v>
      </c>
      <c r="K167" s="261">
        <v>229.25000000000003</v>
      </c>
      <c r="L167" s="253">
        <f>H167</f>
        <v>0.2</v>
      </c>
      <c r="M167" s="2">
        <v>480</v>
      </c>
      <c r="N167" s="11">
        <v>1450</v>
      </c>
      <c r="O167" s="8">
        <f t="shared" ref="O167:O169" si="13">1430/2</f>
        <v>715</v>
      </c>
    </row>
    <row r="168" spans="2:15" s="8" customFormat="1" ht="15.75" hidden="1" x14ac:dyDescent="0.25">
      <c r="B168" s="244" t="s">
        <v>570</v>
      </c>
      <c r="C168" s="244"/>
      <c r="D168" s="286" t="s">
        <v>538</v>
      </c>
      <c r="E168" s="246" t="s">
        <v>84</v>
      </c>
      <c r="F168" s="247">
        <v>44927</v>
      </c>
      <c r="G168" s="248">
        <v>375.05</v>
      </c>
      <c r="H168" s="249">
        <v>0.2</v>
      </c>
      <c r="I168" s="250">
        <f t="shared" si="11"/>
        <v>13.518197573656849</v>
      </c>
      <c r="J168" s="260">
        <v>45292</v>
      </c>
      <c r="K168" s="261">
        <v>425.75</v>
      </c>
      <c r="L168" s="253">
        <f>H168</f>
        <v>0.2</v>
      </c>
      <c r="M168" s="2">
        <v>480</v>
      </c>
      <c r="N168" s="11">
        <v>1450</v>
      </c>
      <c r="O168" s="8">
        <f t="shared" si="13"/>
        <v>715</v>
      </c>
    </row>
    <row r="169" spans="2:15" s="8" customFormat="1" ht="15.75" hidden="1" x14ac:dyDescent="0.25">
      <c r="B169" s="244" t="s">
        <v>571</v>
      </c>
      <c r="C169" s="244"/>
      <c r="D169" s="286" t="s">
        <v>543</v>
      </c>
      <c r="E169" s="246" t="s">
        <v>84</v>
      </c>
      <c r="F169" s="247">
        <v>44927</v>
      </c>
      <c r="G169" s="248">
        <v>807.80000000000007</v>
      </c>
      <c r="H169" s="249">
        <v>0.2</v>
      </c>
      <c r="I169" s="250">
        <f t="shared" si="11"/>
        <v>13.518197573656849</v>
      </c>
      <c r="J169" s="260">
        <v>45292</v>
      </c>
      <c r="K169" s="261">
        <v>917.00000000000011</v>
      </c>
      <c r="L169" s="253">
        <f>H169</f>
        <v>0.2</v>
      </c>
      <c r="M169" s="2">
        <v>444</v>
      </c>
      <c r="N169" s="11">
        <v>1450</v>
      </c>
      <c r="O169" s="8">
        <f t="shared" si="13"/>
        <v>715</v>
      </c>
    </row>
    <row r="170" spans="2:15" s="8" customFormat="1" ht="15.75" hidden="1" x14ac:dyDescent="0.25">
      <c r="B170" s="244" t="s">
        <v>572</v>
      </c>
      <c r="C170" s="244"/>
      <c r="D170" s="286" t="s">
        <v>545</v>
      </c>
      <c r="E170" s="246" t="s">
        <v>84</v>
      </c>
      <c r="F170" s="247">
        <v>44927</v>
      </c>
      <c r="G170" s="248">
        <v>894.35</v>
      </c>
      <c r="H170" s="249">
        <v>0.2</v>
      </c>
      <c r="I170" s="250">
        <f t="shared" si="11"/>
        <v>13.518197573656849</v>
      </c>
      <c r="J170" s="260">
        <v>45292</v>
      </c>
      <c r="K170" s="261">
        <v>1015.25</v>
      </c>
      <c r="L170" s="253">
        <f>H170</f>
        <v>0.2</v>
      </c>
      <c r="M170" s="2">
        <v>444</v>
      </c>
      <c r="N170" s="11">
        <v>1450</v>
      </c>
    </row>
    <row r="171" spans="2:15" ht="31.5" hidden="1" x14ac:dyDescent="0.25">
      <c r="B171" s="244" t="s">
        <v>212</v>
      </c>
      <c r="C171" s="269"/>
      <c r="D171" s="262" t="s">
        <v>97</v>
      </c>
      <c r="E171" s="256"/>
      <c r="F171" s="257"/>
      <c r="G171" s="258"/>
      <c r="H171" s="259"/>
      <c r="I171" s="250"/>
      <c r="J171" s="260"/>
      <c r="K171" s="261"/>
      <c r="L171" s="253"/>
    </row>
    <row r="172" spans="2:15" ht="15.75" hidden="1" x14ac:dyDescent="0.25">
      <c r="B172" s="244" t="s">
        <v>573</v>
      </c>
      <c r="C172" s="244"/>
      <c r="D172" s="286" t="s">
        <v>889</v>
      </c>
      <c r="E172" s="256" t="s">
        <v>84</v>
      </c>
      <c r="F172" s="257">
        <v>44927</v>
      </c>
      <c r="G172" s="258">
        <v>1442.5</v>
      </c>
      <c r="H172" s="259">
        <v>0.2</v>
      </c>
      <c r="I172" s="250">
        <f t="shared" si="11"/>
        <v>13.518197573656849</v>
      </c>
      <c r="J172" s="260">
        <v>45292</v>
      </c>
      <c r="K172" s="261">
        <v>1637.5</v>
      </c>
      <c r="L172" s="253">
        <f t="shared" ref="L172:L177" si="14">H172</f>
        <v>0.2</v>
      </c>
      <c r="N172" s="2">
        <v>4745</v>
      </c>
    </row>
    <row r="173" spans="2:15" ht="15.75" hidden="1" x14ac:dyDescent="0.25">
      <c r="B173" s="244" t="s">
        <v>574</v>
      </c>
      <c r="C173" s="244"/>
      <c r="D173" s="286" t="s">
        <v>533</v>
      </c>
      <c r="E173" s="256" t="s">
        <v>84</v>
      </c>
      <c r="F173" s="257">
        <v>44927</v>
      </c>
      <c r="G173" s="258">
        <v>721.25</v>
      </c>
      <c r="H173" s="259">
        <v>0.2</v>
      </c>
      <c r="I173" s="250">
        <f t="shared" si="11"/>
        <v>13.518197573656849</v>
      </c>
      <c r="J173" s="260">
        <v>45292</v>
      </c>
      <c r="K173" s="261">
        <v>818.75</v>
      </c>
      <c r="L173" s="253">
        <f t="shared" si="14"/>
        <v>0.2</v>
      </c>
      <c r="N173" s="2">
        <v>1565</v>
      </c>
    </row>
    <row r="174" spans="2:15" ht="31.5" hidden="1" x14ac:dyDescent="0.25">
      <c r="B174" s="244" t="s">
        <v>575</v>
      </c>
      <c r="C174" s="244"/>
      <c r="D174" s="286" t="s">
        <v>890</v>
      </c>
      <c r="E174" s="256" t="s">
        <v>84</v>
      </c>
      <c r="F174" s="257">
        <v>44927</v>
      </c>
      <c r="G174" s="258">
        <v>1442.5</v>
      </c>
      <c r="H174" s="259">
        <v>0.2</v>
      </c>
      <c r="I174" s="250">
        <f t="shared" si="11"/>
        <v>13.518197573656849</v>
      </c>
      <c r="J174" s="260">
        <v>45292</v>
      </c>
      <c r="K174" s="261">
        <v>1637.5</v>
      </c>
      <c r="L174" s="253">
        <f t="shared" si="14"/>
        <v>0.2</v>
      </c>
      <c r="N174" s="2">
        <v>1565</v>
      </c>
    </row>
    <row r="175" spans="2:15" ht="15.75" hidden="1" x14ac:dyDescent="0.25">
      <c r="B175" s="244" t="s">
        <v>576</v>
      </c>
      <c r="C175" s="244"/>
      <c r="D175" s="286" t="s">
        <v>538</v>
      </c>
      <c r="E175" s="256" t="s">
        <v>84</v>
      </c>
      <c r="F175" s="257">
        <v>44927</v>
      </c>
      <c r="G175" s="258">
        <v>1932.95</v>
      </c>
      <c r="H175" s="259">
        <v>0.2</v>
      </c>
      <c r="I175" s="250">
        <f t="shared" si="11"/>
        <v>13.518197573656849</v>
      </c>
      <c r="J175" s="260">
        <v>45292</v>
      </c>
      <c r="K175" s="261">
        <v>2194.25</v>
      </c>
      <c r="L175" s="253">
        <f t="shared" si="14"/>
        <v>0.2</v>
      </c>
      <c r="N175" s="2">
        <v>1565</v>
      </c>
      <c r="O175" s="2">
        <v>2400</v>
      </c>
    </row>
    <row r="176" spans="2:15" ht="15.75" hidden="1" x14ac:dyDescent="0.25">
      <c r="B176" s="244" t="s">
        <v>577</v>
      </c>
      <c r="C176" s="244"/>
      <c r="D176" s="286" t="s">
        <v>539</v>
      </c>
      <c r="E176" s="256" t="s">
        <v>84</v>
      </c>
      <c r="F176" s="257">
        <v>44927</v>
      </c>
      <c r="G176" s="258">
        <v>721.25</v>
      </c>
      <c r="H176" s="259">
        <v>0.2</v>
      </c>
      <c r="I176" s="250">
        <f t="shared" si="11"/>
        <v>13.518197573656849</v>
      </c>
      <c r="J176" s="260">
        <v>45292</v>
      </c>
      <c r="K176" s="261">
        <v>818.75</v>
      </c>
      <c r="L176" s="253">
        <f t="shared" si="14"/>
        <v>0.2</v>
      </c>
      <c r="O176" s="2">
        <v>1445</v>
      </c>
    </row>
    <row r="177" spans="2:13" ht="15.75" hidden="1" x14ac:dyDescent="0.25">
      <c r="B177" s="244" t="s">
        <v>578</v>
      </c>
      <c r="C177" s="244"/>
      <c r="D177" s="286" t="s">
        <v>545</v>
      </c>
      <c r="E177" s="256" t="s">
        <v>84</v>
      </c>
      <c r="F177" s="257">
        <v>44927</v>
      </c>
      <c r="G177" s="258">
        <v>1586.7500000000002</v>
      </c>
      <c r="H177" s="259">
        <v>0.2</v>
      </c>
      <c r="I177" s="250">
        <f t="shared" si="11"/>
        <v>13.518197573656849</v>
      </c>
      <c r="J177" s="260">
        <v>45292</v>
      </c>
      <c r="K177" s="261">
        <v>1801.2500000000002</v>
      </c>
      <c r="L177" s="253">
        <f t="shared" si="14"/>
        <v>0.2</v>
      </c>
    </row>
    <row r="178" spans="2:13" ht="31.5" hidden="1" x14ac:dyDescent="0.25">
      <c r="B178" s="244" t="s">
        <v>213</v>
      </c>
      <c r="C178" s="269"/>
      <c r="D178" s="300" t="s">
        <v>98</v>
      </c>
      <c r="E178" s="256"/>
      <c r="F178" s="257"/>
      <c r="G178" s="258"/>
      <c r="H178" s="259"/>
      <c r="I178" s="250"/>
      <c r="J178" s="260"/>
      <c r="K178" s="261"/>
      <c r="L178" s="253"/>
    </row>
    <row r="179" spans="2:13" ht="31.5" hidden="1" x14ac:dyDescent="0.25">
      <c r="B179" s="244" t="s">
        <v>579</v>
      </c>
      <c r="C179" s="244"/>
      <c r="D179" s="286" t="s">
        <v>883</v>
      </c>
      <c r="E179" s="256" t="s">
        <v>84</v>
      </c>
      <c r="F179" s="257">
        <v>44927</v>
      </c>
      <c r="G179" s="258">
        <v>2885</v>
      </c>
      <c r="H179" s="259">
        <v>0.2</v>
      </c>
      <c r="I179" s="250">
        <f t="shared" si="11"/>
        <v>13.518197573656849</v>
      </c>
      <c r="J179" s="260">
        <v>45292</v>
      </c>
      <c r="K179" s="261">
        <v>3275</v>
      </c>
      <c r="L179" s="253">
        <f>H179</f>
        <v>0.2</v>
      </c>
    </row>
    <row r="180" spans="2:13" ht="15.75" hidden="1" x14ac:dyDescent="0.25">
      <c r="B180" s="244" t="s">
        <v>580</v>
      </c>
      <c r="C180" s="244"/>
      <c r="D180" s="286" t="s">
        <v>891</v>
      </c>
      <c r="E180" s="256" t="s">
        <v>84</v>
      </c>
      <c r="F180" s="257">
        <v>44927</v>
      </c>
      <c r="G180" s="258">
        <v>1932.95</v>
      </c>
      <c r="H180" s="259">
        <v>0.2</v>
      </c>
      <c r="I180" s="250">
        <f t="shared" si="11"/>
        <v>13.518197573656849</v>
      </c>
      <c r="J180" s="260">
        <v>45292</v>
      </c>
      <c r="K180" s="261">
        <v>2194.25</v>
      </c>
      <c r="L180" s="253">
        <f>H180</f>
        <v>0.2</v>
      </c>
    </row>
    <row r="181" spans="2:13" ht="15.75" hidden="1" x14ac:dyDescent="0.25">
      <c r="B181" s="244" t="s">
        <v>581</v>
      </c>
      <c r="C181" s="244"/>
      <c r="D181" s="286" t="s">
        <v>538</v>
      </c>
      <c r="E181" s="256" t="s">
        <v>84</v>
      </c>
      <c r="F181" s="257">
        <v>44927</v>
      </c>
      <c r="G181" s="258">
        <v>3837.05</v>
      </c>
      <c r="H181" s="259">
        <v>0.2</v>
      </c>
      <c r="I181" s="250">
        <f t="shared" si="11"/>
        <v>13.518197573656849</v>
      </c>
      <c r="J181" s="260">
        <v>45292</v>
      </c>
      <c r="K181" s="261">
        <v>4355.75</v>
      </c>
      <c r="L181" s="253">
        <f>H181</f>
        <v>0.2</v>
      </c>
    </row>
    <row r="182" spans="2:13" ht="15.75" hidden="1" x14ac:dyDescent="0.25">
      <c r="B182" s="244" t="s">
        <v>582</v>
      </c>
      <c r="C182" s="244"/>
      <c r="D182" s="286" t="s">
        <v>545</v>
      </c>
      <c r="E182" s="256" t="s">
        <v>84</v>
      </c>
      <c r="F182" s="257">
        <v>44927</v>
      </c>
      <c r="G182" s="258">
        <v>3173.5000000000005</v>
      </c>
      <c r="H182" s="259">
        <v>0.2</v>
      </c>
      <c r="I182" s="250">
        <f t="shared" si="11"/>
        <v>13.518197573656849</v>
      </c>
      <c r="J182" s="260">
        <v>45292</v>
      </c>
      <c r="K182" s="261">
        <v>3602.5000000000005</v>
      </c>
      <c r="L182" s="253">
        <f>H182</f>
        <v>0.2</v>
      </c>
    </row>
    <row r="183" spans="2:13" ht="15.75" hidden="1" x14ac:dyDescent="0.25">
      <c r="B183" s="244" t="s">
        <v>214</v>
      </c>
      <c r="C183" s="269"/>
      <c r="D183" s="300" t="s">
        <v>99</v>
      </c>
      <c r="E183" s="256"/>
      <c r="F183" s="257"/>
      <c r="G183" s="258"/>
      <c r="H183" s="259"/>
      <c r="I183" s="250"/>
      <c r="J183" s="260"/>
      <c r="K183" s="261"/>
      <c r="L183" s="253"/>
    </row>
    <row r="184" spans="2:13" ht="31.5" hidden="1" x14ac:dyDescent="0.25">
      <c r="B184" s="244" t="s">
        <v>583</v>
      </c>
      <c r="C184" s="244"/>
      <c r="D184" s="286" t="s">
        <v>883</v>
      </c>
      <c r="E184" s="256" t="s">
        <v>84</v>
      </c>
      <c r="F184" s="257">
        <v>44927</v>
      </c>
      <c r="G184" s="258">
        <v>721.25</v>
      </c>
      <c r="H184" s="259">
        <v>0.2</v>
      </c>
      <c r="I184" s="250">
        <f t="shared" si="11"/>
        <v>13.518197573656849</v>
      </c>
      <c r="J184" s="260">
        <v>45292</v>
      </c>
      <c r="K184" s="261">
        <v>818.75</v>
      </c>
      <c r="L184" s="253">
        <f>H184</f>
        <v>0.2</v>
      </c>
      <c r="M184" s="2">
        <v>889</v>
      </c>
    </row>
    <row r="185" spans="2:13" ht="15.75" hidden="1" x14ac:dyDescent="0.25">
      <c r="B185" s="244" t="s">
        <v>584</v>
      </c>
      <c r="C185" s="244"/>
      <c r="D185" s="286" t="s">
        <v>891</v>
      </c>
      <c r="E185" s="256" t="s">
        <v>84</v>
      </c>
      <c r="F185" s="257">
        <v>44927</v>
      </c>
      <c r="G185" s="258">
        <v>490.45000000000005</v>
      </c>
      <c r="H185" s="259">
        <v>0.2</v>
      </c>
      <c r="I185" s="250">
        <f t="shared" si="11"/>
        <v>13.518197573656849</v>
      </c>
      <c r="J185" s="260">
        <v>45292</v>
      </c>
      <c r="K185" s="261">
        <v>556.75</v>
      </c>
      <c r="L185" s="253">
        <f>H185</f>
        <v>0.2</v>
      </c>
      <c r="M185" s="2">
        <v>665</v>
      </c>
    </row>
    <row r="186" spans="2:13" ht="15.75" hidden="1" x14ac:dyDescent="0.25">
      <c r="B186" s="244" t="s">
        <v>585</v>
      </c>
      <c r="C186" s="244"/>
      <c r="D186" s="286" t="s">
        <v>538</v>
      </c>
      <c r="E186" s="256" t="s">
        <v>84</v>
      </c>
      <c r="F186" s="257">
        <v>44927</v>
      </c>
      <c r="G186" s="258">
        <v>865.5</v>
      </c>
      <c r="H186" s="259">
        <v>0.2</v>
      </c>
      <c r="I186" s="250">
        <f t="shared" si="11"/>
        <v>13.518197573656849</v>
      </c>
      <c r="J186" s="260">
        <v>45292</v>
      </c>
      <c r="K186" s="261">
        <v>982.5</v>
      </c>
      <c r="L186" s="253">
        <f>H186</f>
        <v>0.2</v>
      </c>
      <c r="M186" s="2">
        <v>1104</v>
      </c>
    </row>
    <row r="187" spans="2:13" ht="15.75" hidden="1" x14ac:dyDescent="0.25">
      <c r="B187" s="244" t="s">
        <v>586</v>
      </c>
      <c r="C187" s="244"/>
      <c r="D187" s="286" t="s">
        <v>545</v>
      </c>
      <c r="E187" s="256" t="s">
        <v>84</v>
      </c>
      <c r="F187" s="257">
        <v>44927</v>
      </c>
      <c r="G187" s="258">
        <v>807.80000000000007</v>
      </c>
      <c r="H187" s="259">
        <v>0.2</v>
      </c>
      <c r="I187" s="250">
        <f t="shared" si="11"/>
        <v>13.518197573656849</v>
      </c>
      <c r="J187" s="260">
        <v>45292</v>
      </c>
      <c r="K187" s="261">
        <v>917.00000000000011</v>
      </c>
      <c r="L187" s="253">
        <f>H187</f>
        <v>0.2</v>
      </c>
      <c r="M187" s="2">
        <v>889</v>
      </c>
    </row>
    <row r="188" spans="2:13" ht="15.75" hidden="1" x14ac:dyDescent="0.25">
      <c r="B188" s="244" t="s">
        <v>215</v>
      </c>
      <c r="C188" s="269"/>
      <c r="D188" s="300" t="s">
        <v>100</v>
      </c>
      <c r="E188" s="256"/>
      <c r="F188" s="257"/>
      <c r="G188" s="258"/>
      <c r="H188" s="259"/>
      <c r="I188" s="250"/>
      <c r="J188" s="260"/>
      <c r="K188" s="261"/>
      <c r="L188" s="253"/>
    </row>
    <row r="189" spans="2:13" ht="31.5" hidden="1" x14ac:dyDescent="0.25">
      <c r="B189" s="244" t="s">
        <v>587</v>
      </c>
      <c r="C189" s="244"/>
      <c r="D189" s="286" t="s">
        <v>883</v>
      </c>
      <c r="E189" s="256" t="s">
        <v>84</v>
      </c>
      <c r="F189" s="257">
        <v>44927</v>
      </c>
      <c r="G189" s="258">
        <v>721.25</v>
      </c>
      <c r="H189" s="259">
        <v>0.2</v>
      </c>
      <c r="I189" s="250">
        <f t="shared" si="11"/>
        <v>13.518197573656849</v>
      </c>
      <c r="J189" s="260">
        <v>45292</v>
      </c>
      <c r="K189" s="261">
        <v>818.75</v>
      </c>
      <c r="L189" s="253">
        <f>H189</f>
        <v>0.2</v>
      </c>
      <c r="M189" s="2">
        <v>889</v>
      </c>
    </row>
    <row r="190" spans="2:13" ht="15.75" hidden="1" x14ac:dyDescent="0.25">
      <c r="B190" s="244" t="s">
        <v>588</v>
      </c>
      <c r="C190" s="244"/>
      <c r="D190" s="286" t="s">
        <v>891</v>
      </c>
      <c r="E190" s="256" t="s">
        <v>84</v>
      </c>
      <c r="F190" s="257">
        <v>44927</v>
      </c>
      <c r="G190" s="258">
        <v>490.45000000000005</v>
      </c>
      <c r="H190" s="259">
        <v>0.2</v>
      </c>
      <c r="I190" s="250">
        <f t="shared" si="11"/>
        <v>13.518197573656849</v>
      </c>
      <c r="J190" s="260">
        <v>45292</v>
      </c>
      <c r="K190" s="261">
        <v>556.75</v>
      </c>
      <c r="L190" s="253">
        <f>H190</f>
        <v>0.2</v>
      </c>
      <c r="M190" s="2">
        <v>665</v>
      </c>
    </row>
    <row r="191" spans="2:13" ht="15.75" hidden="1" x14ac:dyDescent="0.25">
      <c r="B191" s="244" t="s">
        <v>589</v>
      </c>
      <c r="C191" s="244"/>
      <c r="D191" s="286" t="s">
        <v>538</v>
      </c>
      <c r="E191" s="256" t="s">
        <v>84</v>
      </c>
      <c r="F191" s="257">
        <v>44927</v>
      </c>
      <c r="G191" s="258">
        <v>865.5</v>
      </c>
      <c r="H191" s="259">
        <v>0.2</v>
      </c>
      <c r="I191" s="250">
        <f t="shared" si="11"/>
        <v>13.518197573656849</v>
      </c>
      <c r="J191" s="260">
        <v>45292</v>
      </c>
      <c r="K191" s="261">
        <v>982.5</v>
      </c>
      <c r="L191" s="253">
        <f>H191</f>
        <v>0.2</v>
      </c>
      <c r="M191" s="2">
        <v>1104</v>
      </c>
    </row>
    <row r="192" spans="2:13" ht="15.75" hidden="1" x14ac:dyDescent="0.25">
      <c r="B192" s="244" t="s">
        <v>590</v>
      </c>
      <c r="C192" s="244"/>
      <c r="D192" s="286" t="s">
        <v>543</v>
      </c>
      <c r="E192" s="256" t="s">
        <v>84</v>
      </c>
      <c r="F192" s="257">
        <v>44927</v>
      </c>
      <c r="G192" s="258">
        <v>721.25</v>
      </c>
      <c r="H192" s="259">
        <v>0.2</v>
      </c>
      <c r="I192" s="250">
        <f t="shared" si="11"/>
        <v>13.518197573656849</v>
      </c>
      <c r="J192" s="260">
        <v>45292</v>
      </c>
      <c r="K192" s="261">
        <v>818.75</v>
      </c>
      <c r="L192" s="253">
        <f>H192</f>
        <v>0.2</v>
      </c>
      <c r="M192" s="2">
        <v>889</v>
      </c>
    </row>
    <row r="193" spans="2:16" ht="15.75" hidden="1" x14ac:dyDescent="0.25">
      <c r="B193" s="244" t="s">
        <v>591</v>
      </c>
      <c r="C193" s="244"/>
      <c r="D193" s="286" t="s">
        <v>545</v>
      </c>
      <c r="E193" s="256" t="s">
        <v>84</v>
      </c>
      <c r="F193" s="257">
        <v>44927</v>
      </c>
      <c r="G193" s="258">
        <v>807.80000000000007</v>
      </c>
      <c r="H193" s="259">
        <v>0.2</v>
      </c>
      <c r="I193" s="250">
        <f t="shared" si="11"/>
        <v>13.518197573656849</v>
      </c>
      <c r="J193" s="260">
        <v>45292</v>
      </c>
      <c r="K193" s="261">
        <v>917.00000000000011</v>
      </c>
      <c r="L193" s="253">
        <f>H193</f>
        <v>0.2</v>
      </c>
      <c r="M193" s="2">
        <v>889</v>
      </c>
    </row>
    <row r="194" spans="2:16" ht="15.75" hidden="1" x14ac:dyDescent="0.25">
      <c r="B194" s="244" t="s">
        <v>216</v>
      </c>
      <c r="C194" s="269"/>
      <c r="D194" s="300" t="s">
        <v>101</v>
      </c>
      <c r="E194" s="256"/>
      <c r="F194" s="257"/>
      <c r="G194" s="258"/>
      <c r="H194" s="259"/>
      <c r="I194" s="250"/>
      <c r="J194" s="260"/>
      <c r="K194" s="261"/>
      <c r="L194" s="253"/>
    </row>
    <row r="195" spans="2:16" ht="15.75" hidden="1" x14ac:dyDescent="0.25">
      <c r="B195" s="244" t="s">
        <v>592</v>
      </c>
      <c r="C195" s="244"/>
      <c r="D195" s="286" t="s">
        <v>70</v>
      </c>
      <c r="E195" s="256" t="s">
        <v>84</v>
      </c>
      <c r="F195" s="257">
        <v>44927</v>
      </c>
      <c r="G195" s="258">
        <v>1096.3</v>
      </c>
      <c r="H195" s="259">
        <v>0.2</v>
      </c>
      <c r="I195" s="250">
        <f t="shared" si="11"/>
        <v>13.518197573656849</v>
      </c>
      <c r="J195" s="260">
        <v>45292</v>
      </c>
      <c r="K195" s="261">
        <v>1244.5</v>
      </c>
      <c r="L195" s="253">
        <f t="shared" ref="L195:L206" si="15">H195</f>
        <v>0.2</v>
      </c>
      <c r="P195" s="2">
        <v>656</v>
      </c>
    </row>
    <row r="196" spans="2:16" ht="15.75" hidden="1" x14ac:dyDescent="0.25">
      <c r="B196" s="244" t="s">
        <v>593</v>
      </c>
      <c r="C196" s="244"/>
      <c r="D196" s="286" t="s">
        <v>71</v>
      </c>
      <c r="E196" s="256" t="s">
        <v>84</v>
      </c>
      <c r="F196" s="257">
        <v>44927</v>
      </c>
      <c r="G196" s="258">
        <v>1211.7</v>
      </c>
      <c r="H196" s="259">
        <v>0.2</v>
      </c>
      <c r="I196" s="250">
        <f t="shared" si="11"/>
        <v>13.518197573656849</v>
      </c>
      <c r="J196" s="260">
        <v>45292</v>
      </c>
      <c r="K196" s="261">
        <v>1375.5</v>
      </c>
      <c r="L196" s="253">
        <f t="shared" si="15"/>
        <v>0.2</v>
      </c>
    </row>
    <row r="197" spans="2:16" ht="15.75" hidden="1" x14ac:dyDescent="0.25">
      <c r="B197" s="244" t="s">
        <v>594</v>
      </c>
      <c r="C197" s="244"/>
      <c r="D197" s="286" t="s">
        <v>892</v>
      </c>
      <c r="E197" s="256" t="s">
        <v>84</v>
      </c>
      <c r="F197" s="257">
        <v>44927</v>
      </c>
      <c r="G197" s="258">
        <v>1355.9499999999998</v>
      </c>
      <c r="H197" s="259">
        <v>0.2</v>
      </c>
      <c r="I197" s="250">
        <f t="shared" si="11"/>
        <v>13.518197573656863</v>
      </c>
      <c r="J197" s="260">
        <v>45292</v>
      </c>
      <c r="K197" s="261">
        <v>1539.25</v>
      </c>
      <c r="L197" s="253">
        <f t="shared" si="15"/>
        <v>0.2</v>
      </c>
    </row>
    <row r="198" spans="2:16" ht="15.75" hidden="1" x14ac:dyDescent="0.25">
      <c r="B198" s="244" t="s">
        <v>595</v>
      </c>
      <c r="C198" s="244"/>
      <c r="D198" s="286" t="s">
        <v>893</v>
      </c>
      <c r="E198" s="256" t="s">
        <v>84</v>
      </c>
      <c r="F198" s="257">
        <v>44927</v>
      </c>
      <c r="G198" s="258">
        <v>721.25</v>
      </c>
      <c r="H198" s="259">
        <v>0.2</v>
      </c>
      <c r="I198" s="250">
        <f t="shared" si="11"/>
        <v>13.518197573656849</v>
      </c>
      <c r="J198" s="260">
        <v>45292</v>
      </c>
      <c r="K198" s="261">
        <v>818.75</v>
      </c>
      <c r="L198" s="253">
        <f t="shared" si="15"/>
        <v>0.2</v>
      </c>
      <c r="P198" s="2">
        <v>656</v>
      </c>
    </row>
    <row r="199" spans="2:16" ht="15.75" hidden="1" x14ac:dyDescent="0.25">
      <c r="B199" s="244" t="s">
        <v>596</v>
      </c>
      <c r="C199" s="244"/>
      <c r="D199" s="286" t="s">
        <v>534</v>
      </c>
      <c r="E199" s="256" t="s">
        <v>84</v>
      </c>
      <c r="F199" s="257">
        <v>44927</v>
      </c>
      <c r="G199" s="258">
        <v>952.05000000000007</v>
      </c>
      <c r="H199" s="259">
        <v>0.2</v>
      </c>
      <c r="I199" s="250">
        <f t="shared" si="11"/>
        <v>13.518197573656849</v>
      </c>
      <c r="J199" s="260">
        <v>45292</v>
      </c>
      <c r="K199" s="261">
        <v>1080.75</v>
      </c>
      <c r="L199" s="253">
        <f t="shared" si="15"/>
        <v>0.2</v>
      </c>
    </row>
    <row r="200" spans="2:16" ht="15.75" hidden="1" x14ac:dyDescent="0.25">
      <c r="B200" s="244" t="s">
        <v>597</v>
      </c>
      <c r="C200" s="244"/>
      <c r="D200" s="286" t="s">
        <v>535</v>
      </c>
      <c r="E200" s="256" t="s">
        <v>84</v>
      </c>
      <c r="F200" s="257">
        <v>44927</v>
      </c>
      <c r="G200" s="258">
        <v>1096.3</v>
      </c>
      <c r="H200" s="259">
        <v>0.2</v>
      </c>
      <c r="I200" s="250">
        <f t="shared" si="11"/>
        <v>13.518197573656849</v>
      </c>
      <c r="J200" s="260">
        <v>45292</v>
      </c>
      <c r="K200" s="261">
        <v>1244.5</v>
      </c>
      <c r="L200" s="253">
        <f t="shared" si="15"/>
        <v>0.2</v>
      </c>
    </row>
    <row r="201" spans="2:16" ht="15.75" hidden="1" x14ac:dyDescent="0.25">
      <c r="B201" s="244" t="s">
        <v>598</v>
      </c>
      <c r="C201" s="244"/>
      <c r="D201" s="286" t="s">
        <v>536</v>
      </c>
      <c r="E201" s="256" t="s">
        <v>84</v>
      </c>
      <c r="F201" s="257">
        <v>44927</v>
      </c>
      <c r="G201" s="258">
        <v>1211.7</v>
      </c>
      <c r="H201" s="259">
        <v>0.2</v>
      </c>
      <c r="I201" s="250">
        <f t="shared" si="11"/>
        <v>13.518197573656849</v>
      </c>
      <c r="J201" s="260">
        <v>45292</v>
      </c>
      <c r="K201" s="261">
        <v>1375.5</v>
      </c>
      <c r="L201" s="253">
        <f t="shared" si="15"/>
        <v>0.2</v>
      </c>
    </row>
    <row r="202" spans="2:16" ht="15.75" hidden="1" x14ac:dyDescent="0.25">
      <c r="B202" s="244" t="s">
        <v>599</v>
      </c>
      <c r="C202" s="244"/>
      <c r="D202" s="286" t="s">
        <v>537</v>
      </c>
      <c r="E202" s="256" t="s">
        <v>84</v>
      </c>
      <c r="F202" s="257">
        <v>44927</v>
      </c>
      <c r="G202" s="258">
        <v>1298.25</v>
      </c>
      <c r="H202" s="259">
        <v>0.2</v>
      </c>
      <c r="I202" s="250">
        <f t="shared" ref="I202:I265" si="16">K202/G202*100-100</f>
        <v>13.518197573656849</v>
      </c>
      <c r="J202" s="260">
        <v>45292</v>
      </c>
      <c r="K202" s="261">
        <v>1473.75</v>
      </c>
      <c r="L202" s="253">
        <f t="shared" si="15"/>
        <v>0.2</v>
      </c>
    </row>
    <row r="203" spans="2:16" ht="15.75" hidden="1" x14ac:dyDescent="0.25">
      <c r="B203" s="244" t="s">
        <v>600</v>
      </c>
      <c r="C203" s="244"/>
      <c r="D203" s="286" t="s">
        <v>538</v>
      </c>
      <c r="E203" s="256" t="s">
        <v>84</v>
      </c>
      <c r="F203" s="257">
        <v>44927</v>
      </c>
      <c r="G203" s="258">
        <v>1442.5</v>
      </c>
      <c r="H203" s="259">
        <v>0.2</v>
      </c>
      <c r="I203" s="250">
        <f t="shared" si="16"/>
        <v>13.518197573656849</v>
      </c>
      <c r="J203" s="260">
        <v>45292</v>
      </c>
      <c r="K203" s="261">
        <v>1637.5</v>
      </c>
      <c r="L203" s="253">
        <f t="shared" si="15"/>
        <v>0.2</v>
      </c>
      <c r="O203" s="2">
        <v>1635</v>
      </c>
      <c r="P203" s="2">
        <v>820</v>
      </c>
    </row>
    <row r="204" spans="2:16" ht="15.75" hidden="1" x14ac:dyDescent="0.25">
      <c r="B204" s="244" t="s">
        <v>601</v>
      </c>
      <c r="C204" s="244"/>
      <c r="D204" s="286" t="s">
        <v>539</v>
      </c>
      <c r="E204" s="256" t="s">
        <v>84</v>
      </c>
      <c r="F204" s="257">
        <v>44927</v>
      </c>
      <c r="G204" s="258">
        <v>634.70000000000005</v>
      </c>
      <c r="H204" s="259">
        <v>0.2</v>
      </c>
      <c r="I204" s="250">
        <f t="shared" si="16"/>
        <v>13.518197573656849</v>
      </c>
      <c r="J204" s="260">
        <v>45292</v>
      </c>
      <c r="K204" s="261">
        <v>720.5</v>
      </c>
      <c r="L204" s="253">
        <f t="shared" si="15"/>
        <v>0.2</v>
      </c>
      <c r="O204" s="2">
        <v>1108</v>
      </c>
      <c r="P204" s="2">
        <v>492</v>
      </c>
    </row>
    <row r="205" spans="2:16" ht="15.75" hidden="1" x14ac:dyDescent="0.25">
      <c r="B205" s="244" t="s">
        <v>602</v>
      </c>
      <c r="C205" s="244"/>
      <c r="D205" s="286" t="s">
        <v>543</v>
      </c>
      <c r="E205" s="256" t="s">
        <v>84</v>
      </c>
      <c r="F205" s="257">
        <v>44927</v>
      </c>
      <c r="G205" s="258">
        <v>952.05000000000007</v>
      </c>
      <c r="H205" s="259">
        <v>0.2</v>
      </c>
      <c r="I205" s="250">
        <f t="shared" si="16"/>
        <v>13.518197573656849</v>
      </c>
      <c r="J205" s="260">
        <v>45292</v>
      </c>
      <c r="K205" s="261">
        <v>1080.75</v>
      </c>
      <c r="L205" s="253">
        <f t="shared" si="15"/>
        <v>0.2</v>
      </c>
    </row>
    <row r="206" spans="2:16" ht="15.75" hidden="1" x14ac:dyDescent="0.25">
      <c r="B206" s="244" t="s">
        <v>603</v>
      </c>
      <c r="C206" s="244"/>
      <c r="D206" s="286" t="s">
        <v>545</v>
      </c>
      <c r="E206" s="256" t="s">
        <v>84</v>
      </c>
      <c r="F206" s="257">
        <v>44927</v>
      </c>
      <c r="G206" s="258">
        <v>1038.5999999999999</v>
      </c>
      <c r="H206" s="259">
        <v>0.2</v>
      </c>
      <c r="I206" s="250">
        <f t="shared" si="16"/>
        <v>13.518197573656863</v>
      </c>
      <c r="J206" s="260">
        <v>45292</v>
      </c>
      <c r="K206" s="261">
        <v>1179</v>
      </c>
      <c r="L206" s="253">
        <f t="shared" si="15"/>
        <v>0.2</v>
      </c>
    </row>
    <row r="207" spans="2:16" ht="31.5" hidden="1" x14ac:dyDescent="0.25">
      <c r="B207" s="244" t="s">
        <v>217</v>
      </c>
      <c r="C207" s="269"/>
      <c r="D207" s="300" t="s">
        <v>102</v>
      </c>
      <c r="E207" s="256"/>
      <c r="F207" s="257"/>
      <c r="G207" s="258"/>
      <c r="H207" s="259"/>
      <c r="I207" s="250"/>
      <c r="J207" s="260"/>
      <c r="K207" s="261"/>
      <c r="L207" s="253"/>
    </row>
    <row r="208" spans="2:16" ht="15.75" hidden="1" x14ac:dyDescent="0.25">
      <c r="B208" s="244" t="s">
        <v>604</v>
      </c>
      <c r="C208" s="244"/>
      <c r="D208" s="286" t="s">
        <v>70</v>
      </c>
      <c r="E208" s="256" t="s">
        <v>84</v>
      </c>
      <c r="F208" s="257">
        <v>44927</v>
      </c>
      <c r="G208" s="258">
        <v>1096.3</v>
      </c>
      <c r="H208" s="259">
        <v>0.2</v>
      </c>
      <c r="I208" s="250">
        <f t="shared" si="16"/>
        <v>13.518197573656849</v>
      </c>
      <c r="J208" s="260">
        <v>45292</v>
      </c>
      <c r="K208" s="261">
        <v>1244.5</v>
      </c>
      <c r="L208" s="253">
        <f t="shared" ref="L208:L219" si="17">H208</f>
        <v>0.2</v>
      </c>
    </row>
    <row r="209" spans="2:16" ht="15.75" hidden="1" x14ac:dyDescent="0.25">
      <c r="B209" s="244" t="s">
        <v>605</v>
      </c>
      <c r="C209" s="244"/>
      <c r="D209" s="286" t="s">
        <v>71</v>
      </c>
      <c r="E209" s="256" t="s">
        <v>84</v>
      </c>
      <c r="F209" s="257">
        <v>44927</v>
      </c>
      <c r="G209" s="258">
        <v>1211.7</v>
      </c>
      <c r="H209" s="259">
        <v>0.2</v>
      </c>
      <c r="I209" s="250">
        <f t="shared" si="16"/>
        <v>13.518197573656849</v>
      </c>
      <c r="J209" s="260">
        <v>45292</v>
      </c>
      <c r="K209" s="261">
        <v>1375.5</v>
      </c>
      <c r="L209" s="253">
        <f t="shared" si="17"/>
        <v>0.2</v>
      </c>
    </row>
    <row r="210" spans="2:16" ht="15.75" hidden="1" x14ac:dyDescent="0.25">
      <c r="B210" s="244" t="s">
        <v>606</v>
      </c>
      <c r="C210" s="244"/>
      <c r="D210" s="286" t="s">
        <v>892</v>
      </c>
      <c r="E210" s="256" t="s">
        <v>84</v>
      </c>
      <c r="F210" s="257">
        <v>44927</v>
      </c>
      <c r="G210" s="258">
        <v>1355.9499999999998</v>
      </c>
      <c r="H210" s="259">
        <v>0.2</v>
      </c>
      <c r="I210" s="250">
        <f t="shared" si="16"/>
        <v>13.518197573656863</v>
      </c>
      <c r="J210" s="260">
        <v>45292</v>
      </c>
      <c r="K210" s="261">
        <v>1539.25</v>
      </c>
      <c r="L210" s="253">
        <f t="shared" si="17"/>
        <v>0.2</v>
      </c>
    </row>
    <row r="211" spans="2:16" ht="15.75" hidden="1" x14ac:dyDescent="0.25">
      <c r="B211" s="244" t="s">
        <v>607</v>
      </c>
      <c r="C211" s="244"/>
      <c r="D211" s="286" t="s">
        <v>893</v>
      </c>
      <c r="E211" s="256" t="s">
        <v>84</v>
      </c>
      <c r="F211" s="257">
        <v>44927</v>
      </c>
      <c r="G211" s="258">
        <v>721.25</v>
      </c>
      <c r="H211" s="259">
        <v>0.2</v>
      </c>
      <c r="I211" s="250">
        <f t="shared" si="16"/>
        <v>13.518197573656849</v>
      </c>
      <c r="J211" s="260">
        <v>45292</v>
      </c>
      <c r="K211" s="261">
        <v>818.75</v>
      </c>
      <c r="L211" s="253">
        <f t="shared" si="17"/>
        <v>0.2</v>
      </c>
    </row>
    <row r="212" spans="2:16" ht="15.75" hidden="1" x14ac:dyDescent="0.25">
      <c r="B212" s="244" t="s">
        <v>608</v>
      </c>
      <c r="C212" s="244"/>
      <c r="D212" s="286" t="s">
        <v>534</v>
      </c>
      <c r="E212" s="256" t="s">
        <v>84</v>
      </c>
      <c r="F212" s="257">
        <v>44927</v>
      </c>
      <c r="G212" s="258">
        <v>952.05000000000007</v>
      </c>
      <c r="H212" s="259">
        <v>0.2</v>
      </c>
      <c r="I212" s="250">
        <f t="shared" si="16"/>
        <v>13.518197573656849</v>
      </c>
      <c r="J212" s="260">
        <v>45292</v>
      </c>
      <c r="K212" s="261">
        <v>1080.75</v>
      </c>
      <c r="L212" s="253">
        <f t="shared" si="17"/>
        <v>0.2</v>
      </c>
    </row>
    <row r="213" spans="2:16" ht="15.75" hidden="1" x14ac:dyDescent="0.25">
      <c r="B213" s="244" t="s">
        <v>609</v>
      </c>
      <c r="C213" s="244"/>
      <c r="D213" s="286" t="s">
        <v>535</v>
      </c>
      <c r="E213" s="256" t="s">
        <v>84</v>
      </c>
      <c r="F213" s="257">
        <v>44927</v>
      </c>
      <c r="G213" s="258">
        <v>1096.3</v>
      </c>
      <c r="H213" s="259">
        <v>0.2</v>
      </c>
      <c r="I213" s="250">
        <f t="shared" si="16"/>
        <v>13.518197573656849</v>
      </c>
      <c r="J213" s="260">
        <v>45292</v>
      </c>
      <c r="K213" s="261">
        <v>1244.5</v>
      </c>
      <c r="L213" s="253">
        <f t="shared" si="17"/>
        <v>0.2</v>
      </c>
    </row>
    <row r="214" spans="2:16" ht="15.75" hidden="1" x14ac:dyDescent="0.25">
      <c r="B214" s="244" t="s">
        <v>610</v>
      </c>
      <c r="C214" s="244"/>
      <c r="D214" s="286" t="s">
        <v>536</v>
      </c>
      <c r="E214" s="256" t="s">
        <v>84</v>
      </c>
      <c r="F214" s="257">
        <v>44927</v>
      </c>
      <c r="G214" s="258">
        <v>1211.7</v>
      </c>
      <c r="H214" s="259">
        <v>0.2</v>
      </c>
      <c r="I214" s="250">
        <f t="shared" si="16"/>
        <v>13.518197573656849</v>
      </c>
      <c r="J214" s="260">
        <v>45292</v>
      </c>
      <c r="K214" s="261">
        <v>1375.5</v>
      </c>
      <c r="L214" s="253">
        <f t="shared" si="17"/>
        <v>0.2</v>
      </c>
    </row>
    <row r="215" spans="2:16" ht="15.75" hidden="1" x14ac:dyDescent="0.25">
      <c r="B215" s="244" t="s">
        <v>611</v>
      </c>
      <c r="C215" s="244"/>
      <c r="D215" s="286" t="s">
        <v>537</v>
      </c>
      <c r="E215" s="256" t="s">
        <v>84</v>
      </c>
      <c r="F215" s="257">
        <v>44927</v>
      </c>
      <c r="G215" s="258">
        <v>1298.25</v>
      </c>
      <c r="H215" s="259">
        <v>0.2</v>
      </c>
      <c r="I215" s="250">
        <f t="shared" si="16"/>
        <v>13.518197573656849</v>
      </c>
      <c r="J215" s="260">
        <v>45292</v>
      </c>
      <c r="K215" s="261">
        <v>1473.75</v>
      </c>
      <c r="L215" s="253">
        <f t="shared" si="17"/>
        <v>0.2</v>
      </c>
    </row>
    <row r="216" spans="2:16" ht="15.75" hidden="1" x14ac:dyDescent="0.25">
      <c r="B216" s="244" t="s">
        <v>612</v>
      </c>
      <c r="C216" s="244"/>
      <c r="D216" s="286" t="s">
        <v>538</v>
      </c>
      <c r="E216" s="256" t="s">
        <v>84</v>
      </c>
      <c r="F216" s="257">
        <v>44927</v>
      </c>
      <c r="G216" s="258">
        <v>1442.5</v>
      </c>
      <c r="H216" s="259">
        <v>0.2</v>
      </c>
      <c r="I216" s="250">
        <f t="shared" si="16"/>
        <v>13.518197573656849</v>
      </c>
      <c r="J216" s="260">
        <v>45292</v>
      </c>
      <c r="K216" s="261">
        <v>1637.5</v>
      </c>
      <c r="L216" s="253">
        <f t="shared" si="17"/>
        <v>0.2</v>
      </c>
    </row>
    <row r="217" spans="2:16" ht="15.75" hidden="1" x14ac:dyDescent="0.25">
      <c r="B217" s="244" t="s">
        <v>613</v>
      </c>
      <c r="C217" s="244"/>
      <c r="D217" s="286" t="s">
        <v>539</v>
      </c>
      <c r="E217" s="256" t="s">
        <v>84</v>
      </c>
      <c r="F217" s="257">
        <v>44927</v>
      </c>
      <c r="G217" s="258">
        <v>634.70000000000005</v>
      </c>
      <c r="H217" s="259">
        <v>0.2</v>
      </c>
      <c r="I217" s="250">
        <f t="shared" si="16"/>
        <v>13.518197573656849</v>
      </c>
      <c r="J217" s="260">
        <v>45292</v>
      </c>
      <c r="K217" s="261">
        <v>720.5</v>
      </c>
      <c r="L217" s="253">
        <f t="shared" si="17"/>
        <v>0.2</v>
      </c>
    </row>
    <row r="218" spans="2:16" ht="15.75" hidden="1" x14ac:dyDescent="0.25">
      <c r="B218" s="244" t="s">
        <v>614</v>
      </c>
      <c r="C218" s="244"/>
      <c r="D218" s="286" t="s">
        <v>543</v>
      </c>
      <c r="E218" s="256" t="s">
        <v>84</v>
      </c>
      <c r="F218" s="257">
        <v>44927</v>
      </c>
      <c r="G218" s="258">
        <v>952.05000000000007</v>
      </c>
      <c r="H218" s="259">
        <v>0.2</v>
      </c>
      <c r="I218" s="250">
        <f t="shared" si="16"/>
        <v>13.518197573656849</v>
      </c>
      <c r="J218" s="260">
        <v>45292</v>
      </c>
      <c r="K218" s="261">
        <v>1080.75</v>
      </c>
      <c r="L218" s="253">
        <f t="shared" si="17"/>
        <v>0.2</v>
      </c>
    </row>
    <row r="219" spans="2:16" ht="15.75" hidden="1" x14ac:dyDescent="0.25">
      <c r="B219" s="244" t="s">
        <v>615</v>
      </c>
      <c r="C219" s="244"/>
      <c r="D219" s="286" t="s">
        <v>545</v>
      </c>
      <c r="E219" s="256" t="s">
        <v>84</v>
      </c>
      <c r="F219" s="257">
        <v>44927</v>
      </c>
      <c r="G219" s="258">
        <v>1038.5999999999999</v>
      </c>
      <c r="H219" s="259">
        <v>0.2</v>
      </c>
      <c r="I219" s="250">
        <f t="shared" si="16"/>
        <v>13.518197573656863</v>
      </c>
      <c r="J219" s="260">
        <v>45292</v>
      </c>
      <c r="K219" s="261">
        <v>1179</v>
      </c>
      <c r="L219" s="253">
        <f t="shared" si="17"/>
        <v>0.2</v>
      </c>
    </row>
    <row r="220" spans="2:16" ht="15.75" hidden="1" x14ac:dyDescent="0.25">
      <c r="B220" s="244" t="s">
        <v>218</v>
      </c>
      <c r="C220" s="269"/>
      <c r="D220" s="262" t="s">
        <v>760</v>
      </c>
      <c r="E220" s="256"/>
      <c r="F220" s="257"/>
      <c r="G220" s="258"/>
      <c r="H220" s="259"/>
      <c r="I220" s="250"/>
      <c r="J220" s="260"/>
      <c r="K220" s="261"/>
      <c r="L220" s="253"/>
    </row>
    <row r="221" spans="2:16" ht="31.5" hidden="1" x14ac:dyDescent="0.25">
      <c r="B221" s="244" t="s">
        <v>616</v>
      </c>
      <c r="C221" s="244"/>
      <c r="D221" s="286" t="s">
        <v>883</v>
      </c>
      <c r="E221" s="256" t="s">
        <v>84</v>
      </c>
      <c r="F221" s="257">
        <v>44927</v>
      </c>
      <c r="G221" s="258">
        <v>721.25</v>
      </c>
      <c r="H221" s="259">
        <v>0.2</v>
      </c>
      <c r="I221" s="250">
        <f t="shared" si="16"/>
        <v>13.518197573656849</v>
      </c>
      <c r="J221" s="260">
        <v>45292</v>
      </c>
      <c r="K221" s="261">
        <v>818.75</v>
      </c>
      <c r="L221" s="253">
        <f>H221</f>
        <v>0.2</v>
      </c>
      <c r="N221" s="2">
        <v>625</v>
      </c>
      <c r="P221" s="2">
        <v>656</v>
      </c>
    </row>
    <row r="222" spans="2:16" ht="15.75" hidden="1" x14ac:dyDescent="0.25">
      <c r="B222" s="244" t="s">
        <v>555</v>
      </c>
      <c r="C222" s="244"/>
      <c r="D222" s="286" t="s">
        <v>894</v>
      </c>
      <c r="E222" s="256" t="s">
        <v>84</v>
      </c>
      <c r="F222" s="257">
        <v>44927</v>
      </c>
      <c r="G222" s="258">
        <v>865.5</v>
      </c>
      <c r="H222" s="259">
        <v>0.2</v>
      </c>
      <c r="I222" s="250">
        <f t="shared" si="16"/>
        <v>13.518197573656849</v>
      </c>
      <c r="J222" s="260">
        <v>45292</v>
      </c>
      <c r="K222" s="261">
        <v>982.5</v>
      </c>
      <c r="L222" s="253">
        <f>H222</f>
        <v>0.2</v>
      </c>
      <c r="N222" s="2">
        <v>625</v>
      </c>
      <c r="P222" s="2">
        <v>656</v>
      </c>
    </row>
    <row r="223" spans="2:16" ht="15.75" hidden="1" x14ac:dyDescent="0.25">
      <c r="B223" s="244" t="s">
        <v>617</v>
      </c>
      <c r="C223" s="244"/>
      <c r="D223" s="286" t="s">
        <v>545</v>
      </c>
      <c r="E223" s="256" t="s">
        <v>84</v>
      </c>
      <c r="F223" s="257">
        <v>44927</v>
      </c>
      <c r="G223" s="258">
        <v>807.80000000000007</v>
      </c>
      <c r="H223" s="259">
        <v>0.2</v>
      </c>
      <c r="I223" s="250">
        <f t="shared" si="16"/>
        <v>13.518197573656849</v>
      </c>
      <c r="J223" s="260">
        <v>45292</v>
      </c>
      <c r="K223" s="261">
        <v>917.00000000000011</v>
      </c>
      <c r="L223" s="253">
        <f>H223</f>
        <v>0.2</v>
      </c>
      <c r="N223" s="2">
        <v>625</v>
      </c>
      <c r="P223" s="2">
        <v>656</v>
      </c>
    </row>
    <row r="224" spans="2:16" ht="15.75" hidden="1" x14ac:dyDescent="0.25">
      <c r="B224" s="244" t="s">
        <v>219</v>
      </c>
      <c r="C224" s="269"/>
      <c r="D224" s="300" t="s">
        <v>761</v>
      </c>
      <c r="E224" s="256"/>
      <c r="F224" s="257"/>
      <c r="G224" s="258"/>
      <c r="H224" s="259"/>
      <c r="I224" s="250"/>
      <c r="J224" s="260"/>
      <c r="K224" s="261"/>
      <c r="L224" s="253"/>
    </row>
    <row r="225" spans="2:16" ht="31.5" hidden="1" x14ac:dyDescent="0.25">
      <c r="B225" s="244" t="s">
        <v>618</v>
      </c>
      <c r="C225" s="244"/>
      <c r="D225" s="286" t="s">
        <v>883</v>
      </c>
      <c r="E225" s="256" t="s">
        <v>84</v>
      </c>
      <c r="F225" s="257">
        <v>44927</v>
      </c>
      <c r="G225" s="258">
        <v>721.25</v>
      </c>
      <c r="H225" s="259">
        <v>0.2</v>
      </c>
      <c r="I225" s="250">
        <f t="shared" si="16"/>
        <v>13.518197573656849</v>
      </c>
      <c r="J225" s="260">
        <v>45292</v>
      </c>
      <c r="K225" s="261">
        <v>818.75</v>
      </c>
      <c r="L225" s="253">
        <f>H225</f>
        <v>0.2</v>
      </c>
      <c r="N225" s="2">
        <v>625</v>
      </c>
      <c r="P225" s="2">
        <v>656</v>
      </c>
    </row>
    <row r="226" spans="2:16" ht="15.75" hidden="1" x14ac:dyDescent="0.25">
      <c r="B226" s="244" t="s">
        <v>619</v>
      </c>
      <c r="C226" s="244"/>
      <c r="D226" s="286" t="s">
        <v>894</v>
      </c>
      <c r="E226" s="256" t="s">
        <v>84</v>
      </c>
      <c r="F226" s="257">
        <v>44927</v>
      </c>
      <c r="G226" s="258">
        <v>865.5</v>
      </c>
      <c r="H226" s="259">
        <v>0.2</v>
      </c>
      <c r="I226" s="250">
        <f t="shared" si="16"/>
        <v>13.518197573656849</v>
      </c>
      <c r="J226" s="260">
        <v>45292</v>
      </c>
      <c r="K226" s="261">
        <v>982.5</v>
      </c>
      <c r="L226" s="253">
        <f>H226</f>
        <v>0.2</v>
      </c>
      <c r="N226" s="2">
        <v>625</v>
      </c>
      <c r="P226" s="2">
        <v>656</v>
      </c>
    </row>
    <row r="227" spans="2:16" ht="15.75" hidden="1" x14ac:dyDescent="0.25">
      <c r="B227" s="244" t="s">
        <v>620</v>
      </c>
      <c r="C227" s="244"/>
      <c r="D227" s="286" t="s">
        <v>545</v>
      </c>
      <c r="E227" s="256" t="s">
        <v>84</v>
      </c>
      <c r="F227" s="257">
        <v>44927</v>
      </c>
      <c r="G227" s="258">
        <v>807.80000000000007</v>
      </c>
      <c r="H227" s="259">
        <v>0.2</v>
      </c>
      <c r="I227" s="250">
        <f t="shared" si="16"/>
        <v>13.518197573656849</v>
      </c>
      <c r="J227" s="260">
        <v>45292</v>
      </c>
      <c r="K227" s="261">
        <v>917.00000000000011</v>
      </c>
      <c r="L227" s="253">
        <f>H227</f>
        <v>0.2</v>
      </c>
      <c r="N227" s="2">
        <v>625</v>
      </c>
      <c r="P227" s="2">
        <v>656</v>
      </c>
    </row>
    <row r="228" spans="2:16" ht="15.75" hidden="1" x14ac:dyDescent="0.25">
      <c r="B228" s="244" t="s">
        <v>220</v>
      </c>
      <c r="C228" s="269"/>
      <c r="D228" s="300" t="s">
        <v>103</v>
      </c>
      <c r="E228" s="256"/>
      <c r="F228" s="257"/>
      <c r="G228" s="258"/>
      <c r="H228" s="259"/>
      <c r="I228" s="250"/>
      <c r="J228" s="260"/>
      <c r="K228" s="261"/>
      <c r="L228" s="253"/>
    </row>
    <row r="229" spans="2:16" ht="15.75" hidden="1" x14ac:dyDescent="0.25">
      <c r="B229" s="244" t="s">
        <v>621</v>
      </c>
      <c r="C229" s="244"/>
      <c r="D229" s="286" t="s">
        <v>70</v>
      </c>
      <c r="E229" s="256" t="s">
        <v>84</v>
      </c>
      <c r="F229" s="257">
        <v>44927</v>
      </c>
      <c r="G229" s="258">
        <v>1442.5</v>
      </c>
      <c r="H229" s="259">
        <v>0.2</v>
      </c>
      <c r="I229" s="250">
        <f t="shared" si="16"/>
        <v>13.518197573656849</v>
      </c>
      <c r="J229" s="260">
        <v>45292</v>
      </c>
      <c r="K229" s="261">
        <v>1637.5</v>
      </c>
      <c r="L229" s="253">
        <f t="shared" ref="L229:L240" si="18">H229</f>
        <v>0.2</v>
      </c>
      <c r="M229" s="2">
        <v>1690</v>
      </c>
    </row>
    <row r="230" spans="2:16" ht="15.75" hidden="1" x14ac:dyDescent="0.25">
      <c r="B230" s="244" t="s">
        <v>563</v>
      </c>
      <c r="C230" s="244"/>
      <c r="D230" s="286" t="s">
        <v>71</v>
      </c>
      <c r="E230" s="256" t="s">
        <v>84</v>
      </c>
      <c r="F230" s="257">
        <v>44927</v>
      </c>
      <c r="G230" s="258">
        <v>1442.5</v>
      </c>
      <c r="H230" s="259">
        <v>0.2</v>
      </c>
      <c r="I230" s="250">
        <f t="shared" si="16"/>
        <v>13.518197573656849</v>
      </c>
      <c r="J230" s="260">
        <v>45292</v>
      </c>
      <c r="K230" s="261">
        <v>1637.5</v>
      </c>
      <c r="L230" s="253">
        <f t="shared" si="18"/>
        <v>0.2</v>
      </c>
      <c r="M230" s="2">
        <v>1690</v>
      </c>
    </row>
    <row r="231" spans="2:16" ht="15.75" hidden="1" x14ac:dyDescent="0.25">
      <c r="B231" s="244" t="s">
        <v>622</v>
      </c>
      <c r="C231" s="244"/>
      <c r="D231" s="286" t="s">
        <v>72</v>
      </c>
      <c r="E231" s="256" t="s">
        <v>84</v>
      </c>
      <c r="F231" s="257">
        <v>44927</v>
      </c>
      <c r="G231" s="258">
        <v>1442.5</v>
      </c>
      <c r="H231" s="259">
        <v>0.2</v>
      </c>
      <c r="I231" s="250">
        <f t="shared" si="16"/>
        <v>13.518197573656849</v>
      </c>
      <c r="J231" s="260">
        <v>45292</v>
      </c>
      <c r="K231" s="261">
        <v>1637.5</v>
      </c>
      <c r="L231" s="253">
        <f t="shared" si="18"/>
        <v>0.2</v>
      </c>
      <c r="M231" s="2">
        <v>1690</v>
      </c>
    </row>
    <row r="232" spans="2:16" ht="15.75" hidden="1" x14ac:dyDescent="0.25">
      <c r="B232" s="244" t="s">
        <v>623</v>
      </c>
      <c r="C232" s="244"/>
      <c r="D232" s="286" t="s">
        <v>533</v>
      </c>
      <c r="E232" s="256" t="s">
        <v>84</v>
      </c>
      <c r="F232" s="257">
        <v>44927</v>
      </c>
      <c r="G232" s="258">
        <v>1442.5</v>
      </c>
      <c r="H232" s="259">
        <v>0.2</v>
      </c>
      <c r="I232" s="250">
        <f t="shared" si="16"/>
        <v>13.518197573656849</v>
      </c>
      <c r="J232" s="260">
        <v>45292</v>
      </c>
      <c r="K232" s="261">
        <v>1637.5</v>
      </c>
      <c r="L232" s="253">
        <f t="shared" si="18"/>
        <v>0.2</v>
      </c>
      <c r="M232" s="2">
        <v>960</v>
      </c>
    </row>
    <row r="233" spans="2:16" ht="15.75" hidden="1" x14ac:dyDescent="0.25">
      <c r="B233" s="244" t="s">
        <v>624</v>
      </c>
      <c r="C233" s="244"/>
      <c r="D233" s="286" t="s">
        <v>534</v>
      </c>
      <c r="E233" s="256" t="s">
        <v>84</v>
      </c>
      <c r="F233" s="257">
        <v>44927</v>
      </c>
      <c r="G233" s="258">
        <v>1442.5</v>
      </c>
      <c r="H233" s="259">
        <v>0.2</v>
      </c>
      <c r="I233" s="250">
        <f t="shared" si="16"/>
        <v>13.518197573656849</v>
      </c>
      <c r="J233" s="260">
        <v>45292</v>
      </c>
      <c r="K233" s="261">
        <v>1637.5</v>
      </c>
      <c r="L233" s="253">
        <f t="shared" si="18"/>
        <v>0.2</v>
      </c>
      <c r="M233" s="2">
        <v>1690</v>
      </c>
    </row>
    <row r="234" spans="2:16" ht="15.75" hidden="1" x14ac:dyDescent="0.25">
      <c r="B234" s="244" t="s">
        <v>625</v>
      </c>
      <c r="C234" s="244"/>
      <c r="D234" s="286" t="s">
        <v>535</v>
      </c>
      <c r="E234" s="256" t="s">
        <v>84</v>
      </c>
      <c r="F234" s="257">
        <v>44927</v>
      </c>
      <c r="G234" s="258">
        <v>1442.5</v>
      </c>
      <c r="H234" s="259">
        <v>0.2</v>
      </c>
      <c r="I234" s="250">
        <f t="shared" si="16"/>
        <v>13.518197573656849</v>
      </c>
      <c r="J234" s="260">
        <v>45292</v>
      </c>
      <c r="K234" s="261">
        <v>1637.5</v>
      </c>
      <c r="L234" s="253">
        <f t="shared" si="18"/>
        <v>0.2</v>
      </c>
      <c r="M234" s="2">
        <v>1690</v>
      </c>
    </row>
    <row r="235" spans="2:16" ht="15.75" hidden="1" x14ac:dyDescent="0.25">
      <c r="B235" s="244" t="s">
        <v>626</v>
      </c>
      <c r="C235" s="244"/>
      <c r="D235" s="286" t="s">
        <v>536</v>
      </c>
      <c r="E235" s="256" t="s">
        <v>84</v>
      </c>
      <c r="F235" s="257">
        <v>44927</v>
      </c>
      <c r="G235" s="258">
        <v>1442.5</v>
      </c>
      <c r="H235" s="259">
        <v>0.2</v>
      </c>
      <c r="I235" s="250">
        <f t="shared" si="16"/>
        <v>13.518197573656849</v>
      </c>
      <c r="J235" s="260">
        <v>45292</v>
      </c>
      <c r="K235" s="261">
        <v>1637.5</v>
      </c>
      <c r="L235" s="253">
        <f t="shared" si="18"/>
        <v>0.2</v>
      </c>
      <c r="M235" s="2">
        <v>1690</v>
      </c>
    </row>
    <row r="236" spans="2:16" ht="15.75" hidden="1" x14ac:dyDescent="0.25">
      <c r="B236" s="244" t="s">
        <v>627</v>
      </c>
      <c r="C236" s="244"/>
      <c r="D236" s="286" t="s">
        <v>537</v>
      </c>
      <c r="E236" s="256" t="s">
        <v>84</v>
      </c>
      <c r="F236" s="257">
        <v>44927</v>
      </c>
      <c r="G236" s="258">
        <v>1442.5</v>
      </c>
      <c r="H236" s="259">
        <v>0.2</v>
      </c>
      <c r="I236" s="250">
        <f t="shared" si="16"/>
        <v>13.518197573656849</v>
      </c>
      <c r="J236" s="260">
        <v>45292</v>
      </c>
      <c r="K236" s="261">
        <v>1637.5</v>
      </c>
      <c r="L236" s="253">
        <f t="shared" si="18"/>
        <v>0.2</v>
      </c>
      <c r="M236" s="2">
        <v>1690</v>
      </c>
    </row>
    <row r="237" spans="2:16" ht="15.75" hidden="1" x14ac:dyDescent="0.25">
      <c r="B237" s="244" t="s">
        <v>628</v>
      </c>
      <c r="C237" s="244"/>
      <c r="D237" s="286" t="s">
        <v>538</v>
      </c>
      <c r="E237" s="256" t="s">
        <v>84</v>
      </c>
      <c r="F237" s="257">
        <v>44927</v>
      </c>
      <c r="G237" s="258">
        <v>1442.5</v>
      </c>
      <c r="H237" s="259">
        <v>0.2</v>
      </c>
      <c r="I237" s="250">
        <f t="shared" si="16"/>
        <v>13.518197573656849</v>
      </c>
      <c r="J237" s="260">
        <v>45292</v>
      </c>
      <c r="K237" s="261">
        <v>1637.5</v>
      </c>
      <c r="L237" s="253">
        <f t="shared" si="18"/>
        <v>0.2</v>
      </c>
      <c r="M237" s="2">
        <v>1690</v>
      </c>
    </row>
    <row r="238" spans="2:16" ht="15.75" hidden="1" x14ac:dyDescent="0.25">
      <c r="B238" s="244" t="s">
        <v>629</v>
      </c>
      <c r="C238" s="244"/>
      <c r="D238" s="286" t="s">
        <v>539</v>
      </c>
      <c r="E238" s="256" t="s">
        <v>84</v>
      </c>
      <c r="F238" s="257">
        <v>44927</v>
      </c>
      <c r="G238" s="258">
        <v>1442.5</v>
      </c>
      <c r="H238" s="259">
        <v>0.2</v>
      </c>
      <c r="I238" s="250">
        <f t="shared" si="16"/>
        <v>13.518197573656849</v>
      </c>
      <c r="J238" s="260">
        <v>45292</v>
      </c>
      <c r="K238" s="261">
        <v>1637.5</v>
      </c>
      <c r="L238" s="253">
        <f t="shared" si="18"/>
        <v>0.2</v>
      </c>
      <c r="M238" s="2">
        <v>960</v>
      </c>
    </row>
    <row r="239" spans="2:16" ht="15.75" hidden="1" x14ac:dyDescent="0.25">
      <c r="B239" s="244" t="s">
        <v>630</v>
      </c>
      <c r="C239" s="244"/>
      <c r="D239" s="286" t="s">
        <v>543</v>
      </c>
      <c r="E239" s="256" t="s">
        <v>84</v>
      </c>
      <c r="F239" s="257">
        <v>44927</v>
      </c>
      <c r="G239" s="258">
        <v>1442.5</v>
      </c>
      <c r="H239" s="259">
        <v>0.2</v>
      </c>
      <c r="I239" s="250">
        <f t="shared" si="16"/>
        <v>13.518197573656849</v>
      </c>
      <c r="J239" s="260">
        <v>45292</v>
      </c>
      <c r="K239" s="261">
        <v>1637.5</v>
      </c>
      <c r="L239" s="253">
        <f t="shared" si="18"/>
        <v>0.2</v>
      </c>
      <c r="M239" s="2">
        <v>1690</v>
      </c>
    </row>
    <row r="240" spans="2:16" ht="15.75" hidden="1" x14ac:dyDescent="0.25">
      <c r="B240" s="244" t="s">
        <v>631</v>
      </c>
      <c r="C240" s="244"/>
      <c r="D240" s="286" t="s">
        <v>545</v>
      </c>
      <c r="E240" s="256" t="s">
        <v>84</v>
      </c>
      <c r="F240" s="257">
        <v>44927</v>
      </c>
      <c r="G240" s="258">
        <v>1586.7500000000002</v>
      </c>
      <c r="H240" s="259">
        <v>0.2</v>
      </c>
      <c r="I240" s="250">
        <f t="shared" si="16"/>
        <v>13.518197573656849</v>
      </c>
      <c r="J240" s="260">
        <v>45292</v>
      </c>
      <c r="K240" s="261">
        <v>1801.2500000000002</v>
      </c>
      <c r="L240" s="253">
        <f t="shared" si="18"/>
        <v>0.2</v>
      </c>
      <c r="M240" s="2">
        <v>1690</v>
      </c>
    </row>
    <row r="241" spans="1:12" s="8" customFormat="1" ht="15.75" x14ac:dyDescent="0.25">
      <c r="A241" s="8" t="s">
        <v>1374</v>
      </c>
      <c r="B241" s="244" t="s">
        <v>221</v>
      </c>
      <c r="C241" s="269"/>
      <c r="D241" s="300" t="s">
        <v>138</v>
      </c>
      <c r="E241" s="246"/>
      <c r="F241" s="247"/>
      <c r="G241" s="248"/>
      <c r="H241" s="249"/>
      <c r="I241" s="250"/>
      <c r="J241" s="251"/>
      <c r="K241" s="252"/>
      <c r="L241" s="253"/>
    </row>
    <row r="242" spans="1:12" s="8" customFormat="1" ht="15.75" x14ac:dyDescent="0.25">
      <c r="A242" s="8" t="s">
        <v>1374</v>
      </c>
      <c r="B242" s="244" t="s">
        <v>632</v>
      </c>
      <c r="C242" s="244"/>
      <c r="D242" s="286" t="s">
        <v>70</v>
      </c>
      <c r="E242" s="246" t="s">
        <v>84</v>
      </c>
      <c r="F242" s="247">
        <v>44927</v>
      </c>
      <c r="G242" s="248">
        <v>1442.5</v>
      </c>
      <c r="H242" s="249">
        <v>0.2</v>
      </c>
      <c r="I242" s="250">
        <f t="shared" si="16"/>
        <v>13.518197573656849</v>
      </c>
      <c r="J242" s="251">
        <v>45292</v>
      </c>
      <c r="K242" s="252">
        <v>1637.5</v>
      </c>
      <c r="L242" s="253">
        <f t="shared" ref="L242:L256" si="19">H242</f>
        <v>0.2</v>
      </c>
    </row>
    <row r="243" spans="1:12" s="8" customFormat="1" ht="15.75" x14ac:dyDescent="0.25">
      <c r="A243" s="8" t="s">
        <v>1374</v>
      </c>
      <c r="B243" s="244" t="s">
        <v>633</v>
      </c>
      <c r="C243" s="244"/>
      <c r="D243" s="286" t="s">
        <v>71</v>
      </c>
      <c r="E243" s="246" t="s">
        <v>84</v>
      </c>
      <c r="F243" s="247">
        <v>44927</v>
      </c>
      <c r="G243" s="248">
        <v>1442.5</v>
      </c>
      <c r="H243" s="249">
        <v>0.2</v>
      </c>
      <c r="I243" s="250">
        <f t="shared" si="16"/>
        <v>13.518197573656849</v>
      </c>
      <c r="J243" s="251">
        <v>45292</v>
      </c>
      <c r="K243" s="252">
        <v>1637.5</v>
      </c>
      <c r="L243" s="253">
        <f t="shared" si="19"/>
        <v>0.2</v>
      </c>
    </row>
    <row r="244" spans="1:12" s="8" customFormat="1" ht="15.75" x14ac:dyDescent="0.25">
      <c r="A244" s="8" t="s">
        <v>1374</v>
      </c>
      <c r="B244" s="244" t="s">
        <v>634</v>
      </c>
      <c r="C244" s="244"/>
      <c r="D244" s="286" t="s">
        <v>72</v>
      </c>
      <c r="E244" s="246" t="s">
        <v>84</v>
      </c>
      <c r="F244" s="247">
        <v>44927</v>
      </c>
      <c r="G244" s="248">
        <v>1442.5</v>
      </c>
      <c r="H244" s="249">
        <v>0.2</v>
      </c>
      <c r="I244" s="250">
        <f t="shared" si="16"/>
        <v>13.518197573656849</v>
      </c>
      <c r="J244" s="251">
        <v>45292</v>
      </c>
      <c r="K244" s="252">
        <v>1637.5</v>
      </c>
      <c r="L244" s="253">
        <f t="shared" si="19"/>
        <v>0.2</v>
      </c>
    </row>
    <row r="245" spans="1:12" s="8" customFormat="1" ht="15.75" x14ac:dyDescent="0.25">
      <c r="A245" s="8" t="s">
        <v>1374</v>
      </c>
      <c r="B245" s="244" t="s">
        <v>635</v>
      </c>
      <c r="C245" s="244"/>
      <c r="D245" s="286" t="s">
        <v>123</v>
      </c>
      <c r="E245" s="246" t="s">
        <v>84</v>
      </c>
      <c r="F245" s="247">
        <v>44927</v>
      </c>
      <c r="G245" s="248">
        <v>1442.5</v>
      </c>
      <c r="H245" s="249">
        <v>0.2</v>
      </c>
      <c r="I245" s="250">
        <f t="shared" si="16"/>
        <v>13.518197573656849</v>
      </c>
      <c r="J245" s="251">
        <v>45292</v>
      </c>
      <c r="K245" s="252">
        <v>1637.5</v>
      </c>
      <c r="L245" s="253">
        <f t="shared" si="19"/>
        <v>0.2</v>
      </c>
    </row>
    <row r="246" spans="1:12" s="8" customFormat="1" ht="15.75" x14ac:dyDescent="0.25">
      <c r="A246" s="8" t="s">
        <v>1374</v>
      </c>
      <c r="B246" s="244" t="s">
        <v>636</v>
      </c>
      <c r="C246" s="244"/>
      <c r="D246" s="286" t="s">
        <v>531</v>
      </c>
      <c r="E246" s="246" t="s">
        <v>84</v>
      </c>
      <c r="F246" s="247">
        <v>44927</v>
      </c>
      <c r="G246" s="248">
        <v>1442.5</v>
      </c>
      <c r="H246" s="249">
        <v>0.2</v>
      </c>
      <c r="I246" s="250">
        <f t="shared" si="16"/>
        <v>13.518197573656849</v>
      </c>
      <c r="J246" s="251">
        <v>45292</v>
      </c>
      <c r="K246" s="252">
        <v>1637.5</v>
      </c>
      <c r="L246" s="253">
        <f t="shared" si="19"/>
        <v>0.2</v>
      </c>
    </row>
    <row r="247" spans="1:12" s="8" customFormat="1" ht="15.75" x14ac:dyDescent="0.25">
      <c r="A247" s="8" t="s">
        <v>1374</v>
      </c>
      <c r="B247" s="244" t="s">
        <v>637</v>
      </c>
      <c r="C247" s="244"/>
      <c r="D247" s="286" t="s">
        <v>532</v>
      </c>
      <c r="E247" s="246" t="s">
        <v>84</v>
      </c>
      <c r="F247" s="247">
        <v>44927</v>
      </c>
      <c r="G247" s="248">
        <v>1442.5</v>
      </c>
      <c r="H247" s="249">
        <v>0.2</v>
      </c>
      <c r="I247" s="250">
        <f t="shared" si="16"/>
        <v>13.518197573656849</v>
      </c>
      <c r="J247" s="251">
        <v>45292</v>
      </c>
      <c r="K247" s="252">
        <v>1637.5</v>
      </c>
      <c r="L247" s="253">
        <f t="shared" si="19"/>
        <v>0.2</v>
      </c>
    </row>
    <row r="248" spans="1:12" s="8" customFormat="1" ht="15.75" x14ac:dyDescent="0.25">
      <c r="A248" s="8" t="s">
        <v>1374</v>
      </c>
      <c r="B248" s="244" t="s">
        <v>638</v>
      </c>
      <c r="C248" s="244"/>
      <c r="D248" s="286" t="s">
        <v>533</v>
      </c>
      <c r="E248" s="246" t="s">
        <v>84</v>
      </c>
      <c r="F248" s="247">
        <v>44927</v>
      </c>
      <c r="G248" s="248">
        <v>1442.5</v>
      </c>
      <c r="H248" s="249">
        <v>0.2</v>
      </c>
      <c r="I248" s="250">
        <f t="shared" si="16"/>
        <v>13.518197573656849</v>
      </c>
      <c r="J248" s="251">
        <v>45292</v>
      </c>
      <c r="K248" s="252">
        <v>1637.5</v>
      </c>
      <c r="L248" s="253">
        <f t="shared" si="19"/>
        <v>0.2</v>
      </c>
    </row>
    <row r="249" spans="1:12" s="8" customFormat="1" ht="15.75" x14ac:dyDescent="0.25">
      <c r="A249" s="8" t="s">
        <v>1374</v>
      </c>
      <c r="B249" s="244" t="s">
        <v>639</v>
      </c>
      <c r="C249" s="244"/>
      <c r="D249" s="286" t="s">
        <v>534</v>
      </c>
      <c r="E249" s="246" t="s">
        <v>84</v>
      </c>
      <c r="F249" s="247">
        <v>44927</v>
      </c>
      <c r="G249" s="248">
        <v>1442.5</v>
      </c>
      <c r="H249" s="249">
        <v>0.2</v>
      </c>
      <c r="I249" s="250">
        <f t="shared" si="16"/>
        <v>13.518197573656849</v>
      </c>
      <c r="J249" s="251">
        <v>45292</v>
      </c>
      <c r="K249" s="252">
        <v>1637.5</v>
      </c>
      <c r="L249" s="253">
        <f t="shared" si="19"/>
        <v>0.2</v>
      </c>
    </row>
    <row r="250" spans="1:12" s="8" customFormat="1" ht="15.75" x14ac:dyDescent="0.25">
      <c r="A250" s="8" t="s">
        <v>1374</v>
      </c>
      <c r="B250" s="244" t="s">
        <v>640</v>
      </c>
      <c r="C250" s="244"/>
      <c r="D250" s="286" t="s">
        <v>535</v>
      </c>
      <c r="E250" s="246" t="s">
        <v>84</v>
      </c>
      <c r="F250" s="247">
        <v>44927</v>
      </c>
      <c r="G250" s="248">
        <v>1442.5</v>
      </c>
      <c r="H250" s="249">
        <v>0.2</v>
      </c>
      <c r="I250" s="250">
        <f t="shared" si="16"/>
        <v>13.518197573656849</v>
      </c>
      <c r="J250" s="251">
        <v>45292</v>
      </c>
      <c r="K250" s="252">
        <v>1637.5</v>
      </c>
      <c r="L250" s="253">
        <f t="shared" si="19"/>
        <v>0.2</v>
      </c>
    </row>
    <row r="251" spans="1:12" s="8" customFormat="1" ht="15.75" x14ac:dyDescent="0.25">
      <c r="A251" s="8" t="s">
        <v>1374</v>
      </c>
      <c r="B251" s="244" t="s">
        <v>641</v>
      </c>
      <c r="C251" s="244"/>
      <c r="D251" s="286" t="s">
        <v>536</v>
      </c>
      <c r="E251" s="246" t="s">
        <v>84</v>
      </c>
      <c r="F251" s="247">
        <v>44927</v>
      </c>
      <c r="G251" s="248">
        <v>1442.5</v>
      </c>
      <c r="H251" s="249">
        <v>0.2</v>
      </c>
      <c r="I251" s="250">
        <f t="shared" si="16"/>
        <v>13.518197573656849</v>
      </c>
      <c r="J251" s="251">
        <v>45292</v>
      </c>
      <c r="K251" s="252">
        <v>1637.5</v>
      </c>
      <c r="L251" s="253">
        <f t="shared" si="19"/>
        <v>0.2</v>
      </c>
    </row>
    <row r="252" spans="1:12" s="8" customFormat="1" ht="15.75" x14ac:dyDescent="0.25">
      <c r="A252" s="8" t="s">
        <v>1374</v>
      </c>
      <c r="B252" s="244" t="s">
        <v>642</v>
      </c>
      <c r="C252" s="244"/>
      <c r="D252" s="286" t="s">
        <v>537</v>
      </c>
      <c r="E252" s="246" t="s">
        <v>84</v>
      </c>
      <c r="F252" s="247">
        <v>44927</v>
      </c>
      <c r="G252" s="248">
        <v>1442.5</v>
      </c>
      <c r="H252" s="249">
        <v>0.2</v>
      </c>
      <c r="I252" s="250">
        <f t="shared" si="16"/>
        <v>13.518197573656849</v>
      </c>
      <c r="J252" s="251">
        <v>45292</v>
      </c>
      <c r="K252" s="252">
        <v>1637.5</v>
      </c>
      <c r="L252" s="253">
        <f t="shared" si="19"/>
        <v>0.2</v>
      </c>
    </row>
    <row r="253" spans="1:12" s="8" customFormat="1" ht="15.75" x14ac:dyDescent="0.25">
      <c r="A253" s="8" t="s">
        <v>1374</v>
      </c>
      <c r="B253" s="244" t="s">
        <v>643</v>
      </c>
      <c r="C253" s="244"/>
      <c r="D253" s="286" t="s">
        <v>538</v>
      </c>
      <c r="E253" s="246" t="s">
        <v>84</v>
      </c>
      <c r="F253" s="247">
        <v>44927</v>
      </c>
      <c r="G253" s="248">
        <v>1442.5</v>
      </c>
      <c r="H253" s="249">
        <v>0.2</v>
      </c>
      <c r="I253" s="250">
        <f t="shared" si="16"/>
        <v>13.518197573656849</v>
      </c>
      <c r="J253" s="251">
        <v>45292</v>
      </c>
      <c r="K253" s="252">
        <v>1637.5</v>
      </c>
      <c r="L253" s="253">
        <f t="shared" si="19"/>
        <v>0.2</v>
      </c>
    </row>
    <row r="254" spans="1:12" s="8" customFormat="1" ht="15.75" x14ac:dyDescent="0.25">
      <c r="A254" s="8" t="s">
        <v>1374</v>
      </c>
      <c r="B254" s="244" t="s">
        <v>644</v>
      </c>
      <c r="C254" s="244"/>
      <c r="D254" s="286" t="s">
        <v>539</v>
      </c>
      <c r="E254" s="246" t="s">
        <v>84</v>
      </c>
      <c r="F254" s="247">
        <v>44927</v>
      </c>
      <c r="G254" s="248">
        <v>1442.5</v>
      </c>
      <c r="H254" s="249">
        <v>0.2</v>
      </c>
      <c r="I254" s="250">
        <f t="shared" si="16"/>
        <v>13.518197573656849</v>
      </c>
      <c r="J254" s="251">
        <v>45292</v>
      </c>
      <c r="K254" s="252">
        <v>1637.5</v>
      </c>
      <c r="L254" s="253">
        <f t="shared" si="19"/>
        <v>0.2</v>
      </c>
    </row>
    <row r="255" spans="1:12" s="8" customFormat="1" ht="15.75" x14ac:dyDescent="0.25">
      <c r="A255" s="8" t="s">
        <v>1374</v>
      </c>
      <c r="B255" s="244" t="s">
        <v>645</v>
      </c>
      <c r="C255" s="244"/>
      <c r="D255" s="286" t="s">
        <v>543</v>
      </c>
      <c r="E255" s="246" t="s">
        <v>84</v>
      </c>
      <c r="F255" s="247">
        <v>44927</v>
      </c>
      <c r="G255" s="248">
        <v>1442.5</v>
      </c>
      <c r="H255" s="249">
        <v>0.2</v>
      </c>
      <c r="I255" s="250">
        <f t="shared" si="16"/>
        <v>13.518197573656849</v>
      </c>
      <c r="J255" s="251">
        <v>45292</v>
      </c>
      <c r="K255" s="252">
        <v>1637.5</v>
      </c>
      <c r="L255" s="253">
        <f t="shared" si="19"/>
        <v>0.2</v>
      </c>
    </row>
    <row r="256" spans="1:12" s="8" customFormat="1" ht="15.75" x14ac:dyDescent="0.25">
      <c r="A256" s="8" t="s">
        <v>1374</v>
      </c>
      <c r="B256" s="244" t="s">
        <v>646</v>
      </c>
      <c r="C256" s="244"/>
      <c r="D256" s="286" t="s">
        <v>545</v>
      </c>
      <c r="E256" s="246" t="s">
        <v>84</v>
      </c>
      <c r="F256" s="247">
        <v>44927</v>
      </c>
      <c r="G256" s="248">
        <v>1586.7500000000002</v>
      </c>
      <c r="H256" s="249">
        <v>0.2</v>
      </c>
      <c r="I256" s="250">
        <f t="shared" si="16"/>
        <v>13.518197573656849</v>
      </c>
      <c r="J256" s="251">
        <v>45292</v>
      </c>
      <c r="K256" s="252">
        <v>1801.2500000000002</v>
      </c>
      <c r="L256" s="253">
        <f t="shared" si="19"/>
        <v>0.2</v>
      </c>
    </row>
    <row r="257" spans="2:16" ht="47.25" hidden="1" x14ac:dyDescent="0.25">
      <c r="B257" s="244" t="s">
        <v>222</v>
      </c>
      <c r="C257" s="269"/>
      <c r="D257" s="300" t="s">
        <v>104</v>
      </c>
      <c r="E257" s="256"/>
      <c r="F257" s="257"/>
      <c r="G257" s="258"/>
      <c r="H257" s="259"/>
      <c r="I257" s="250"/>
      <c r="J257" s="260"/>
      <c r="K257" s="261"/>
      <c r="L257" s="253"/>
    </row>
    <row r="258" spans="2:16" ht="15.75" hidden="1" x14ac:dyDescent="0.25">
      <c r="B258" s="244" t="s">
        <v>647</v>
      </c>
      <c r="C258" s="244"/>
      <c r="D258" s="286" t="s">
        <v>70</v>
      </c>
      <c r="E258" s="256" t="s">
        <v>84</v>
      </c>
      <c r="F258" s="257">
        <v>44927</v>
      </c>
      <c r="G258" s="258">
        <v>605.85</v>
      </c>
      <c r="H258" s="259">
        <v>0.2</v>
      </c>
      <c r="I258" s="250">
        <f t="shared" si="16"/>
        <v>13.518197573656849</v>
      </c>
      <c r="J258" s="260">
        <v>45292</v>
      </c>
      <c r="K258" s="261">
        <v>687.75</v>
      </c>
      <c r="L258" s="253">
        <f t="shared" ref="L258:L272" si="20">H258</f>
        <v>0.2</v>
      </c>
      <c r="P258" s="2">
        <v>393.6</v>
      </c>
    </row>
    <row r="259" spans="2:16" ht="15.75" hidden="1" x14ac:dyDescent="0.25">
      <c r="B259" s="244" t="s">
        <v>648</v>
      </c>
      <c r="C259" s="244"/>
      <c r="D259" s="286" t="s">
        <v>71</v>
      </c>
      <c r="E259" s="256" t="s">
        <v>84</v>
      </c>
      <c r="F259" s="257">
        <v>44927</v>
      </c>
      <c r="G259" s="258">
        <v>605.85</v>
      </c>
      <c r="H259" s="259">
        <v>0.2</v>
      </c>
      <c r="I259" s="250">
        <f t="shared" si="16"/>
        <v>13.518197573656849</v>
      </c>
      <c r="J259" s="260">
        <v>45292</v>
      </c>
      <c r="K259" s="261">
        <v>687.75</v>
      </c>
      <c r="L259" s="253">
        <f t="shared" si="20"/>
        <v>0.2</v>
      </c>
    </row>
    <row r="260" spans="2:16" ht="15.75" hidden="1" x14ac:dyDescent="0.25">
      <c r="B260" s="244" t="s">
        <v>649</v>
      </c>
      <c r="C260" s="244"/>
      <c r="D260" s="286" t="s">
        <v>72</v>
      </c>
      <c r="E260" s="256" t="s">
        <v>84</v>
      </c>
      <c r="F260" s="257">
        <v>44927</v>
      </c>
      <c r="G260" s="258">
        <v>605.85</v>
      </c>
      <c r="H260" s="259">
        <v>0.2</v>
      </c>
      <c r="I260" s="250">
        <f t="shared" si="16"/>
        <v>13.518197573656849</v>
      </c>
      <c r="J260" s="260">
        <v>45292</v>
      </c>
      <c r="K260" s="261">
        <v>687.75</v>
      </c>
      <c r="L260" s="253">
        <f t="shared" si="20"/>
        <v>0.2</v>
      </c>
    </row>
    <row r="261" spans="2:16" ht="15.75" hidden="1" x14ac:dyDescent="0.25">
      <c r="B261" s="244" t="s">
        <v>650</v>
      </c>
      <c r="C261" s="244"/>
      <c r="D261" s="286" t="s">
        <v>123</v>
      </c>
      <c r="E261" s="256" t="s">
        <v>84</v>
      </c>
      <c r="F261" s="257">
        <v>44927</v>
      </c>
      <c r="G261" s="258">
        <v>605.85</v>
      </c>
      <c r="H261" s="259">
        <v>0.2</v>
      </c>
      <c r="I261" s="250">
        <f t="shared" si="16"/>
        <v>13.518197573656849</v>
      </c>
      <c r="J261" s="260">
        <v>45292</v>
      </c>
      <c r="K261" s="261">
        <v>687.75</v>
      </c>
      <c r="L261" s="253">
        <f t="shared" si="20"/>
        <v>0.2</v>
      </c>
    </row>
    <row r="262" spans="2:16" ht="15.75" hidden="1" x14ac:dyDescent="0.25">
      <c r="B262" s="244" t="s">
        <v>651</v>
      </c>
      <c r="C262" s="244"/>
      <c r="D262" s="286" t="s">
        <v>531</v>
      </c>
      <c r="E262" s="256" t="s">
        <v>84</v>
      </c>
      <c r="F262" s="257">
        <v>44927</v>
      </c>
      <c r="G262" s="258">
        <v>605.85</v>
      </c>
      <c r="H262" s="259">
        <v>0.2</v>
      </c>
      <c r="I262" s="250">
        <f t="shared" si="16"/>
        <v>13.518197573656849</v>
      </c>
      <c r="J262" s="260">
        <v>45292</v>
      </c>
      <c r="K262" s="261">
        <v>687.75</v>
      </c>
      <c r="L262" s="253">
        <f t="shared" si="20"/>
        <v>0.2</v>
      </c>
    </row>
    <row r="263" spans="2:16" ht="15.75" hidden="1" x14ac:dyDescent="0.25">
      <c r="B263" s="244" t="s">
        <v>652</v>
      </c>
      <c r="C263" s="244"/>
      <c r="D263" s="286" t="s">
        <v>532</v>
      </c>
      <c r="E263" s="256" t="s">
        <v>84</v>
      </c>
      <c r="F263" s="257">
        <v>44927</v>
      </c>
      <c r="G263" s="258">
        <v>605.85</v>
      </c>
      <c r="H263" s="259">
        <v>0.2</v>
      </c>
      <c r="I263" s="250">
        <f t="shared" si="16"/>
        <v>13.518197573656849</v>
      </c>
      <c r="J263" s="260">
        <v>45292</v>
      </c>
      <c r="K263" s="261">
        <v>687.75</v>
      </c>
      <c r="L263" s="253">
        <f t="shared" si="20"/>
        <v>0.2</v>
      </c>
    </row>
    <row r="264" spans="2:16" ht="15.75" hidden="1" x14ac:dyDescent="0.25">
      <c r="B264" s="244" t="s">
        <v>653</v>
      </c>
      <c r="C264" s="244"/>
      <c r="D264" s="286" t="s">
        <v>533</v>
      </c>
      <c r="E264" s="256" t="s">
        <v>84</v>
      </c>
      <c r="F264" s="257">
        <v>44927</v>
      </c>
      <c r="G264" s="258">
        <v>605.85</v>
      </c>
      <c r="H264" s="259">
        <v>0.2</v>
      </c>
      <c r="I264" s="250">
        <f t="shared" si="16"/>
        <v>13.518197573656849</v>
      </c>
      <c r="J264" s="260">
        <v>45292</v>
      </c>
      <c r="K264" s="261">
        <v>687.75</v>
      </c>
      <c r="L264" s="253">
        <f t="shared" si="20"/>
        <v>0.2</v>
      </c>
    </row>
    <row r="265" spans="2:16" ht="15.75" hidden="1" x14ac:dyDescent="0.25">
      <c r="B265" s="244" t="s">
        <v>654</v>
      </c>
      <c r="C265" s="244"/>
      <c r="D265" s="286" t="s">
        <v>534</v>
      </c>
      <c r="E265" s="256" t="s">
        <v>84</v>
      </c>
      <c r="F265" s="257">
        <v>44927</v>
      </c>
      <c r="G265" s="258">
        <v>605.85</v>
      </c>
      <c r="H265" s="259">
        <v>0.2</v>
      </c>
      <c r="I265" s="250">
        <f t="shared" si="16"/>
        <v>13.518197573656849</v>
      </c>
      <c r="J265" s="260">
        <v>45292</v>
      </c>
      <c r="K265" s="261">
        <v>687.75</v>
      </c>
      <c r="L265" s="253">
        <f t="shared" si="20"/>
        <v>0.2</v>
      </c>
      <c r="P265" s="2">
        <v>328</v>
      </c>
    </row>
    <row r="266" spans="2:16" ht="15.75" hidden="1" x14ac:dyDescent="0.25">
      <c r="B266" s="244" t="s">
        <v>655</v>
      </c>
      <c r="C266" s="244"/>
      <c r="D266" s="286" t="s">
        <v>535</v>
      </c>
      <c r="E266" s="256" t="s">
        <v>84</v>
      </c>
      <c r="F266" s="257">
        <v>44927</v>
      </c>
      <c r="G266" s="258">
        <v>605.85</v>
      </c>
      <c r="H266" s="259">
        <v>0.2</v>
      </c>
      <c r="I266" s="250">
        <f t="shared" ref="I266:I329" si="21">K266/G266*100-100</f>
        <v>13.518197573656849</v>
      </c>
      <c r="J266" s="260">
        <v>45292</v>
      </c>
      <c r="K266" s="261">
        <v>687.75</v>
      </c>
      <c r="L266" s="253">
        <f t="shared" si="20"/>
        <v>0.2</v>
      </c>
    </row>
    <row r="267" spans="2:16" ht="15.75" hidden="1" x14ac:dyDescent="0.25">
      <c r="B267" s="244" t="s">
        <v>656</v>
      </c>
      <c r="C267" s="244"/>
      <c r="D267" s="286" t="s">
        <v>536</v>
      </c>
      <c r="E267" s="256" t="s">
        <v>84</v>
      </c>
      <c r="F267" s="257">
        <v>44927</v>
      </c>
      <c r="G267" s="258">
        <v>605.85</v>
      </c>
      <c r="H267" s="259">
        <v>0.2</v>
      </c>
      <c r="I267" s="250">
        <f t="shared" si="21"/>
        <v>13.518197573656849</v>
      </c>
      <c r="J267" s="260">
        <v>45292</v>
      </c>
      <c r="K267" s="261">
        <v>687.75</v>
      </c>
      <c r="L267" s="253">
        <f t="shared" si="20"/>
        <v>0.2</v>
      </c>
    </row>
    <row r="268" spans="2:16" ht="15.75" hidden="1" x14ac:dyDescent="0.25">
      <c r="B268" s="244" t="s">
        <v>657</v>
      </c>
      <c r="C268" s="244"/>
      <c r="D268" s="286" t="s">
        <v>537</v>
      </c>
      <c r="E268" s="256" t="s">
        <v>84</v>
      </c>
      <c r="F268" s="257">
        <v>44927</v>
      </c>
      <c r="G268" s="258">
        <v>605.85</v>
      </c>
      <c r="H268" s="259">
        <v>0.2</v>
      </c>
      <c r="I268" s="250">
        <f t="shared" si="21"/>
        <v>13.518197573656849</v>
      </c>
      <c r="J268" s="260">
        <v>45292</v>
      </c>
      <c r="K268" s="261">
        <v>687.75</v>
      </c>
      <c r="L268" s="253">
        <f t="shared" si="20"/>
        <v>0.2</v>
      </c>
    </row>
    <row r="269" spans="2:16" ht="15.75" hidden="1" x14ac:dyDescent="0.25">
      <c r="B269" s="244" t="s">
        <v>658</v>
      </c>
      <c r="C269" s="244"/>
      <c r="D269" s="286" t="s">
        <v>538</v>
      </c>
      <c r="E269" s="256" t="s">
        <v>84</v>
      </c>
      <c r="F269" s="257">
        <v>44927</v>
      </c>
      <c r="G269" s="258">
        <v>605.85</v>
      </c>
      <c r="H269" s="259">
        <v>0.2</v>
      </c>
      <c r="I269" s="250">
        <f t="shared" si="21"/>
        <v>13.518197573656849</v>
      </c>
      <c r="J269" s="260">
        <v>45292</v>
      </c>
      <c r="K269" s="261">
        <v>687.75</v>
      </c>
      <c r="L269" s="253">
        <f t="shared" si="20"/>
        <v>0.2</v>
      </c>
      <c r="P269" s="2">
        <v>459.2</v>
      </c>
    </row>
    <row r="270" spans="2:16" ht="15.75" hidden="1" x14ac:dyDescent="0.25">
      <c r="B270" s="244" t="s">
        <v>659</v>
      </c>
      <c r="C270" s="244"/>
      <c r="D270" s="286" t="s">
        <v>539</v>
      </c>
      <c r="E270" s="256" t="s">
        <v>84</v>
      </c>
      <c r="F270" s="257">
        <v>44927</v>
      </c>
      <c r="G270" s="258">
        <v>605.85</v>
      </c>
      <c r="H270" s="259">
        <v>0.2</v>
      </c>
      <c r="I270" s="250">
        <f t="shared" si="21"/>
        <v>13.518197573656849</v>
      </c>
      <c r="J270" s="260">
        <v>45292</v>
      </c>
      <c r="K270" s="261">
        <v>687.75</v>
      </c>
      <c r="L270" s="253">
        <f t="shared" si="20"/>
        <v>0.2</v>
      </c>
    </row>
    <row r="271" spans="2:16" ht="15.75" hidden="1" x14ac:dyDescent="0.25">
      <c r="B271" s="244" t="s">
        <v>660</v>
      </c>
      <c r="C271" s="244"/>
      <c r="D271" s="286" t="s">
        <v>543</v>
      </c>
      <c r="E271" s="256" t="s">
        <v>84</v>
      </c>
      <c r="F271" s="257">
        <v>44927</v>
      </c>
      <c r="G271" s="258">
        <v>605.85</v>
      </c>
      <c r="H271" s="259">
        <v>0.2</v>
      </c>
      <c r="I271" s="250">
        <f t="shared" si="21"/>
        <v>13.518197573656849</v>
      </c>
      <c r="J271" s="260">
        <v>45292</v>
      </c>
      <c r="K271" s="261">
        <v>687.75</v>
      </c>
      <c r="L271" s="253">
        <f t="shared" si="20"/>
        <v>0.2</v>
      </c>
    </row>
    <row r="272" spans="2:16" ht="15.75" hidden="1" x14ac:dyDescent="0.25">
      <c r="B272" s="244" t="s">
        <v>661</v>
      </c>
      <c r="C272" s="244"/>
      <c r="D272" s="286" t="s">
        <v>545</v>
      </c>
      <c r="E272" s="256" t="s">
        <v>84</v>
      </c>
      <c r="F272" s="257">
        <v>44927</v>
      </c>
      <c r="G272" s="258">
        <v>663.55000000000007</v>
      </c>
      <c r="H272" s="259">
        <v>0.2</v>
      </c>
      <c r="I272" s="250">
        <f t="shared" si="21"/>
        <v>13.518197573656849</v>
      </c>
      <c r="J272" s="260">
        <v>45292</v>
      </c>
      <c r="K272" s="261">
        <v>753.25</v>
      </c>
      <c r="L272" s="253">
        <f t="shared" si="20"/>
        <v>0.2</v>
      </c>
    </row>
    <row r="273" spans="2:16" ht="47.25" hidden="1" x14ac:dyDescent="0.25">
      <c r="B273" s="244" t="s">
        <v>223</v>
      </c>
      <c r="C273" s="269"/>
      <c r="D273" s="300" t="s">
        <v>105</v>
      </c>
      <c r="E273" s="256"/>
      <c r="F273" s="257"/>
      <c r="G273" s="258"/>
      <c r="H273" s="259"/>
      <c r="I273" s="250"/>
      <c r="J273" s="260"/>
      <c r="K273" s="261"/>
      <c r="L273" s="253"/>
    </row>
    <row r="274" spans="2:16" ht="15.75" hidden="1" x14ac:dyDescent="0.25">
      <c r="B274" s="244" t="s">
        <v>662</v>
      </c>
      <c r="C274" s="244"/>
      <c r="D274" s="286" t="s">
        <v>70</v>
      </c>
      <c r="E274" s="256" t="s">
        <v>84</v>
      </c>
      <c r="F274" s="257">
        <v>44927</v>
      </c>
      <c r="G274" s="258">
        <v>605.85</v>
      </c>
      <c r="H274" s="259">
        <v>0.2</v>
      </c>
      <c r="I274" s="250">
        <f t="shared" si="21"/>
        <v>13.518197573656849</v>
      </c>
      <c r="J274" s="260">
        <v>45292</v>
      </c>
      <c r="K274" s="261">
        <v>687.75</v>
      </c>
      <c r="L274" s="253">
        <f t="shared" ref="L274:L288" si="22">H274</f>
        <v>0.2</v>
      </c>
      <c r="P274" s="2">
        <v>393.6</v>
      </c>
    </row>
    <row r="275" spans="2:16" ht="15.75" hidden="1" x14ac:dyDescent="0.25">
      <c r="B275" s="244" t="s">
        <v>663</v>
      </c>
      <c r="C275" s="244"/>
      <c r="D275" s="286" t="s">
        <v>71</v>
      </c>
      <c r="E275" s="256" t="s">
        <v>84</v>
      </c>
      <c r="F275" s="257">
        <v>44927</v>
      </c>
      <c r="G275" s="258">
        <v>605.85</v>
      </c>
      <c r="H275" s="259">
        <v>0.2</v>
      </c>
      <c r="I275" s="250">
        <f t="shared" si="21"/>
        <v>13.518197573656849</v>
      </c>
      <c r="J275" s="260">
        <v>45292</v>
      </c>
      <c r="K275" s="261">
        <v>687.75</v>
      </c>
      <c r="L275" s="253">
        <f t="shared" si="22"/>
        <v>0.2</v>
      </c>
    </row>
    <row r="276" spans="2:16" ht="15.75" hidden="1" x14ac:dyDescent="0.25">
      <c r="B276" s="244" t="s">
        <v>664</v>
      </c>
      <c r="C276" s="244"/>
      <c r="D276" s="286" t="s">
        <v>72</v>
      </c>
      <c r="E276" s="256" t="s">
        <v>84</v>
      </c>
      <c r="F276" s="257">
        <v>44927</v>
      </c>
      <c r="G276" s="258">
        <v>605.85</v>
      </c>
      <c r="H276" s="259">
        <v>0.2</v>
      </c>
      <c r="I276" s="250">
        <f t="shared" si="21"/>
        <v>13.518197573656849</v>
      </c>
      <c r="J276" s="260">
        <v>45292</v>
      </c>
      <c r="K276" s="261">
        <v>687.75</v>
      </c>
      <c r="L276" s="253">
        <f t="shared" si="22"/>
        <v>0.2</v>
      </c>
    </row>
    <row r="277" spans="2:16" ht="15.75" hidden="1" x14ac:dyDescent="0.25">
      <c r="B277" s="244" t="s">
        <v>665</v>
      </c>
      <c r="C277" s="244"/>
      <c r="D277" s="286" t="s">
        <v>123</v>
      </c>
      <c r="E277" s="256" t="s">
        <v>84</v>
      </c>
      <c r="F277" s="257">
        <v>44927</v>
      </c>
      <c r="G277" s="258">
        <v>605.85</v>
      </c>
      <c r="H277" s="259">
        <v>0.2</v>
      </c>
      <c r="I277" s="250">
        <f t="shared" si="21"/>
        <v>13.518197573656849</v>
      </c>
      <c r="J277" s="260">
        <v>45292</v>
      </c>
      <c r="K277" s="261">
        <v>687.75</v>
      </c>
      <c r="L277" s="253">
        <f t="shared" si="22"/>
        <v>0.2</v>
      </c>
    </row>
    <row r="278" spans="2:16" ht="15.75" hidden="1" x14ac:dyDescent="0.25">
      <c r="B278" s="244" t="s">
        <v>666</v>
      </c>
      <c r="C278" s="244"/>
      <c r="D278" s="286" t="s">
        <v>531</v>
      </c>
      <c r="E278" s="256" t="s">
        <v>84</v>
      </c>
      <c r="F278" s="257">
        <v>44927</v>
      </c>
      <c r="G278" s="258">
        <v>605.85</v>
      </c>
      <c r="H278" s="259">
        <v>0.2</v>
      </c>
      <c r="I278" s="250">
        <f t="shared" si="21"/>
        <v>13.518197573656849</v>
      </c>
      <c r="J278" s="260">
        <v>45292</v>
      </c>
      <c r="K278" s="261">
        <v>687.75</v>
      </c>
      <c r="L278" s="253">
        <f t="shared" si="22"/>
        <v>0.2</v>
      </c>
    </row>
    <row r="279" spans="2:16" ht="15.75" hidden="1" x14ac:dyDescent="0.25">
      <c r="B279" s="244" t="s">
        <v>667</v>
      </c>
      <c r="C279" s="244"/>
      <c r="D279" s="286" t="s">
        <v>532</v>
      </c>
      <c r="E279" s="256" t="s">
        <v>84</v>
      </c>
      <c r="F279" s="257">
        <v>44927</v>
      </c>
      <c r="G279" s="258">
        <v>605.85</v>
      </c>
      <c r="H279" s="259">
        <v>0.2</v>
      </c>
      <c r="I279" s="250">
        <f t="shared" si="21"/>
        <v>13.518197573656849</v>
      </c>
      <c r="J279" s="260">
        <v>45292</v>
      </c>
      <c r="K279" s="261">
        <v>687.75</v>
      </c>
      <c r="L279" s="253">
        <f t="shared" si="22"/>
        <v>0.2</v>
      </c>
    </row>
    <row r="280" spans="2:16" ht="15.75" hidden="1" x14ac:dyDescent="0.25">
      <c r="B280" s="244" t="s">
        <v>668</v>
      </c>
      <c r="C280" s="244"/>
      <c r="D280" s="286" t="s">
        <v>533</v>
      </c>
      <c r="E280" s="256" t="s">
        <v>84</v>
      </c>
      <c r="F280" s="257">
        <v>44927</v>
      </c>
      <c r="G280" s="258">
        <v>605.85</v>
      </c>
      <c r="H280" s="259">
        <v>0.2</v>
      </c>
      <c r="I280" s="250">
        <f t="shared" si="21"/>
        <v>13.518197573656849</v>
      </c>
      <c r="J280" s="260">
        <v>45292</v>
      </c>
      <c r="K280" s="261">
        <v>687.75</v>
      </c>
      <c r="L280" s="253">
        <f t="shared" si="22"/>
        <v>0.2</v>
      </c>
    </row>
    <row r="281" spans="2:16" ht="15.75" hidden="1" x14ac:dyDescent="0.25">
      <c r="B281" s="244" t="s">
        <v>669</v>
      </c>
      <c r="C281" s="244"/>
      <c r="D281" s="286" t="s">
        <v>534</v>
      </c>
      <c r="E281" s="256" t="s">
        <v>84</v>
      </c>
      <c r="F281" s="257">
        <v>44927</v>
      </c>
      <c r="G281" s="258">
        <v>605.85</v>
      </c>
      <c r="H281" s="259">
        <v>0.2</v>
      </c>
      <c r="I281" s="250">
        <f t="shared" si="21"/>
        <v>13.518197573656849</v>
      </c>
      <c r="J281" s="260">
        <v>45292</v>
      </c>
      <c r="K281" s="261">
        <v>687.75</v>
      </c>
      <c r="L281" s="253">
        <f t="shared" si="22"/>
        <v>0.2</v>
      </c>
      <c r="P281" s="2">
        <v>328</v>
      </c>
    </row>
    <row r="282" spans="2:16" ht="15.75" hidden="1" x14ac:dyDescent="0.25">
      <c r="B282" s="244" t="s">
        <v>670</v>
      </c>
      <c r="C282" s="244"/>
      <c r="D282" s="286" t="s">
        <v>535</v>
      </c>
      <c r="E282" s="256" t="s">
        <v>84</v>
      </c>
      <c r="F282" s="257">
        <v>44927</v>
      </c>
      <c r="G282" s="258">
        <v>605.85</v>
      </c>
      <c r="H282" s="259">
        <v>0.2</v>
      </c>
      <c r="I282" s="250">
        <f t="shared" si="21"/>
        <v>13.518197573656849</v>
      </c>
      <c r="J282" s="260">
        <v>45292</v>
      </c>
      <c r="K282" s="261">
        <v>687.75</v>
      </c>
      <c r="L282" s="253">
        <f t="shared" si="22"/>
        <v>0.2</v>
      </c>
    </row>
    <row r="283" spans="2:16" ht="15.75" hidden="1" x14ac:dyDescent="0.25">
      <c r="B283" s="244" t="s">
        <v>671</v>
      </c>
      <c r="C283" s="244"/>
      <c r="D283" s="286" t="s">
        <v>536</v>
      </c>
      <c r="E283" s="256" t="s">
        <v>84</v>
      </c>
      <c r="F283" s="257">
        <v>44927</v>
      </c>
      <c r="G283" s="258">
        <v>605.85</v>
      </c>
      <c r="H283" s="259">
        <v>0.2</v>
      </c>
      <c r="I283" s="250">
        <f t="shared" si="21"/>
        <v>13.518197573656849</v>
      </c>
      <c r="J283" s="260">
        <v>45292</v>
      </c>
      <c r="K283" s="261">
        <v>687.75</v>
      </c>
      <c r="L283" s="253">
        <f t="shared" si="22"/>
        <v>0.2</v>
      </c>
    </row>
    <row r="284" spans="2:16" ht="15.75" hidden="1" x14ac:dyDescent="0.25">
      <c r="B284" s="244" t="s">
        <v>672</v>
      </c>
      <c r="C284" s="244"/>
      <c r="D284" s="286" t="s">
        <v>537</v>
      </c>
      <c r="E284" s="256" t="s">
        <v>84</v>
      </c>
      <c r="F284" s="257">
        <v>44927</v>
      </c>
      <c r="G284" s="258">
        <v>605.85</v>
      </c>
      <c r="H284" s="259">
        <v>0.2</v>
      </c>
      <c r="I284" s="250">
        <f t="shared" si="21"/>
        <v>13.518197573656849</v>
      </c>
      <c r="J284" s="260">
        <v>45292</v>
      </c>
      <c r="K284" s="261">
        <v>687.75</v>
      </c>
      <c r="L284" s="253">
        <f t="shared" si="22"/>
        <v>0.2</v>
      </c>
    </row>
    <row r="285" spans="2:16" ht="15.75" hidden="1" x14ac:dyDescent="0.25">
      <c r="B285" s="244" t="s">
        <v>673</v>
      </c>
      <c r="C285" s="244"/>
      <c r="D285" s="286" t="s">
        <v>538</v>
      </c>
      <c r="E285" s="256" t="s">
        <v>84</v>
      </c>
      <c r="F285" s="257">
        <v>44927</v>
      </c>
      <c r="G285" s="258">
        <v>605.85</v>
      </c>
      <c r="H285" s="259">
        <v>0.2</v>
      </c>
      <c r="I285" s="250">
        <f t="shared" si="21"/>
        <v>13.518197573656849</v>
      </c>
      <c r="J285" s="260">
        <v>45292</v>
      </c>
      <c r="K285" s="261">
        <v>687.75</v>
      </c>
      <c r="L285" s="253">
        <f t="shared" si="22"/>
        <v>0.2</v>
      </c>
      <c r="P285" s="2">
        <v>459.2</v>
      </c>
    </row>
    <row r="286" spans="2:16" ht="15.75" hidden="1" x14ac:dyDescent="0.25">
      <c r="B286" s="244" t="s">
        <v>674</v>
      </c>
      <c r="C286" s="244"/>
      <c r="D286" s="286" t="s">
        <v>539</v>
      </c>
      <c r="E286" s="256" t="s">
        <v>84</v>
      </c>
      <c r="F286" s="257">
        <v>44927</v>
      </c>
      <c r="G286" s="258">
        <v>605.85</v>
      </c>
      <c r="H286" s="259">
        <v>0.2</v>
      </c>
      <c r="I286" s="250">
        <f t="shared" si="21"/>
        <v>13.518197573656849</v>
      </c>
      <c r="J286" s="260">
        <v>45292</v>
      </c>
      <c r="K286" s="261">
        <v>687.75</v>
      </c>
      <c r="L286" s="253">
        <f t="shared" si="22"/>
        <v>0.2</v>
      </c>
    </row>
    <row r="287" spans="2:16" ht="15.75" hidden="1" x14ac:dyDescent="0.25">
      <c r="B287" s="244" t="s">
        <v>675</v>
      </c>
      <c r="C287" s="244"/>
      <c r="D287" s="286" t="s">
        <v>543</v>
      </c>
      <c r="E287" s="256" t="s">
        <v>84</v>
      </c>
      <c r="F287" s="257">
        <v>44927</v>
      </c>
      <c r="G287" s="258">
        <v>605.85</v>
      </c>
      <c r="H287" s="259">
        <v>0.2</v>
      </c>
      <c r="I287" s="250">
        <f t="shared" si="21"/>
        <v>13.518197573656849</v>
      </c>
      <c r="J287" s="260">
        <v>45292</v>
      </c>
      <c r="K287" s="261">
        <v>687.75</v>
      </c>
      <c r="L287" s="253">
        <f t="shared" si="22"/>
        <v>0.2</v>
      </c>
    </row>
    <row r="288" spans="2:16" ht="15.75" hidden="1" x14ac:dyDescent="0.25">
      <c r="B288" s="244" t="s">
        <v>676</v>
      </c>
      <c r="C288" s="244"/>
      <c r="D288" s="286" t="s">
        <v>545</v>
      </c>
      <c r="E288" s="256" t="s">
        <v>84</v>
      </c>
      <c r="F288" s="257">
        <v>44927</v>
      </c>
      <c r="G288" s="258">
        <v>663.55000000000007</v>
      </c>
      <c r="H288" s="259">
        <v>0.2</v>
      </c>
      <c r="I288" s="250">
        <f t="shared" si="21"/>
        <v>13.518197573656849</v>
      </c>
      <c r="J288" s="260">
        <v>45292</v>
      </c>
      <c r="K288" s="261">
        <v>753.25</v>
      </c>
      <c r="L288" s="253">
        <f t="shared" si="22"/>
        <v>0.2</v>
      </c>
    </row>
    <row r="289" spans="2:16" ht="15.75" hidden="1" x14ac:dyDescent="0.25">
      <c r="B289" s="244" t="s">
        <v>224</v>
      </c>
      <c r="C289" s="269"/>
      <c r="D289" s="300" t="s">
        <v>106</v>
      </c>
      <c r="E289" s="256"/>
      <c r="F289" s="257"/>
      <c r="G289" s="258"/>
      <c r="H289" s="259"/>
      <c r="I289" s="250"/>
      <c r="J289" s="260"/>
      <c r="K289" s="261"/>
      <c r="L289" s="253"/>
    </row>
    <row r="290" spans="2:16" ht="15.75" hidden="1" x14ac:dyDescent="0.25">
      <c r="B290" s="244" t="s">
        <v>677</v>
      </c>
      <c r="C290" s="244"/>
      <c r="D290" s="286" t="s">
        <v>124</v>
      </c>
      <c r="E290" s="256" t="s">
        <v>84</v>
      </c>
      <c r="F290" s="257">
        <v>44927</v>
      </c>
      <c r="G290" s="258">
        <v>721.25</v>
      </c>
      <c r="H290" s="259">
        <v>0.2</v>
      </c>
      <c r="I290" s="250">
        <f t="shared" si="21"/>
        <v>13.518197573656849</v>
      </c>
      <c r="J290" s="260">
        <v>45292</v>
      </c>
      <c r="K290" s="261">
        <v>818.75</v>
      </c>
      <c r="L290" s="253">
        <f>H290</f>
        <v>0.2</v>
      </c>
    </row>
    <row r="291" spans="2:16" ht="15.75" hidden="1" x14ac:dyDescent="0.25">
      <c r="B291" s="244" t="s">
        <v>678</v>
      </c>
      <c r="C291" s="244"/>
      <c r="D291" s="286" t="s">
        <v>544</v>
      </c>
      <c r="E291" s="256" t="s">
        <v>84</v>
      </c>
      <c r="F291" s="257">
        <v>44927</v>
      </c>
      <c r="G291" s="258">
        <v>1442.5</v>
      </c>
      <c r="H291" s="259">
        <v>0.2</v>
      </c>
      <c r="I291" s="250">
        <f t="shared" si="21"/>
        <v>13.518197573656849</v>
      </c>
      <c r="J291" s="260">
        <v>45292</v>
      </c>
      <c r="K291" s="261">
        <v>1637.5</v>
      </c>
      <c r="L291" s="253">
        <f>H291</f>
        <v>0.2</v>
      </c>
    </row>
    <row r="292" spans="2:16" ht="15.75" hidden="1" x14ac:dyDescent="0.25">
      <c r="B292" s="244" t="s">
        <v>679</v>
      </c>
      <c r="C292" s="244"/>
      <c r="D292" s="286" t="s">
        <v>545</v>
      </c>
      <c r="E292" s="256" t="s">
        <v>84</v>
      </c>
      <c r="F292" s="257">
        <v>44927</v>
      </c>
      <c r="G292" s="258">
        <v>1442.5</v>
      </c>
      <c r="H292" s="259">
        <v>0.2</v>
      </c>
      <c r="I292" s="250">
        <f t="shared" si="21"/>
        <v>13.518197573656849</v>
      </c>
      <c r="J292" s="260">
        <v>45292</v>
      </c>
      <c r="K292" s="261">
        <v>1637.5</v>
      </c>
      <c r="L292" s="253">
        <f>H292</f>
        <v>0.2</v>
      </c>
    </row>
    <row r="293" spans="2:16" ht="15.75" hidden="1" x14ac:dyDescent="0.25">
      <c r="B293" s="244" t="s">
        <v>686</v>
      </c>
      <c r="C293" s="244" t="s">
        <v>1049</v>
      </c>
      <c r="D293" s="300" t="s">
        <v>680</v>
      </c>
      <c r="E293" s="256"/>
      <c r="F293" s="257"/>
      <c r="G293" s="258"/>
      <c r="H293" s="259"/>
      <c r="I293" s="250"/>
      <c r="J293" s="260"/>
      <c r="K293" s="261"/>
      <c r="L293" s="253"/>
    </row>
    <row r="294" spans="2:16" ht="31.5" hidden="1" x14ac:dyDescent="0.25">
      <c r="B294" s="244" t="s">
        <v>713</v>
      </c>
      <c r="C294" s="244"/>
      <c r="D294" s="286" t="s">
        <v>895</v>
      </c>
      <c r="E294" s="256" t="s">
        <v>84</v>
      </c>
      <c r="F294" s="257">
        <v>44927</v>
      </c>
      <c r="G294" s="258">
        <v>9960.4000000000015</v>
      </c>
      <c r="H294" s="259">
        <v>0.2</v>
      </c>
      <c r="I294" s="250">
        <f t="shared" si="21"/>
        <v>8.37245492148908</v>
      </c>
      <c r="J294" s="260">
        <v>45292</v>
      </c>
      <c r="K294" s="261">
        <v>10794.33</v>
      </c>
      <c r="L294" s="253">
        <f>H294</f>
        <v>0.2</v>
      </c>
      <c r="N294" s="2">
        <v>18565</v>
      </c>
      <c r="P294" s="2">
        <v>3475</v>
      </c>
    </row>
    <row r="295" spans="2:16" ht="15.75" hidden="1" x14ac:dyDescent="0.25">
      <c r="B295" s="244" t="s">
        <v>715</v>
      </c>
      <c r="C295" s="244"/>
      <c r="D295" s="286" t="s">
        <v>896</v>
      </c>
      <c r="E295" s="256" t="s">
        <v>84</v>
      </c>
      <c r="F295" s="257">
        <v>44927</v>
      </c>
      <c r="G295" s="258">
        <v>11576</v>
      </c>
      <c r="H295" s="259">
        <v>0.2</v>
      </c>
      <c r="I295" s="250">
        <f t="shared" si="21"/>
        <v>10.223997926745</v>
      </c>
      <c r="J295" s="260">
        <v>45292</v>
      </c>
      <c r="K295" s="261">
        <v>12759.53</v>
      </c>
      <c r="L295" s="253">
        <f>H295</f>
        <v>0.2</v>
      </c>
      <c r="N295" s="2">
        <v>18565</v>
      </c>
      <c r="O295" s="2">
        <v>13780</v>
      </c>
      <c r="P295" s="2">
        <v>3475</v>
      </c>
    </row>
    <row r="296" spans="2:16" ht="15.75" hidden="1" x14ac:dyDescent="0.25">
      <c r="B296" s="244" t="s">
        <v>716</v>
      </c>
      <c r="C296" s="244"/>
      <c r="D296" s="286" t="s">
        <v>696</v>
      </c>
      <c r="E296" s="256" t="s">
        <v>84</v>
      </c>
      <c r="F296" s="257">
        <v>44927</v>
      </c>
      <c r="G296" s="258">
        <v>10018.099999999999</v>
      </c>
      <c r="H296" s="259">
        <v>0.2</v>
      </c>
      <c r="I296" s="250">
        <f t="shared" si="21"/>
        <v>8.3367105538974613</v>
      </c>
      <c r="J296" s="260">
        <v>45292</v>
      </c>
      <c r="K296" s="261">
        <v>10853.28</v>
      </c>
      <c r="L296" s="253">
        <f>H296</f>
        <v>0.2</v>
      </c>
    </row>
    <row r="297" spans="2:16" ht="15.75" hidden="1" x14ac:dyDescent="0.25">
      <c r="B297" s="244" t="s">
        <v>687</v>
      </c>
      <c r="C297" s="244" t="s">
        <v>1047</v>
      </c>
      <c r="D297" s="300" t="s">
        <v>681</v>
      </c>
      <c r="E297" s="256"/>
      <c r="F297" s="257"/>
      <c r="G297" s="258"/>
      <c r="H297" s="259"/>
      <c r="I297" s="250"/>
      <c r="J297" s="260"/>
      <c r="K297" s="261"/>
      <c r="L297" s="253"/>
    </row>
    <row r="298" spans="2:16" ht="15.75" hidden="1" x14ac:dyDescent="0.25">
      <c r="B298" s="244" t="s">
        <v>714</v>
      </c>
      <c r="C298" s="312"/>
      <c r="D298" s="286" t="s">
        <v>886</v>
      </c>
      <c r="E298" s="256" t="s">
        <v>84</v>
      </c>
      <c r="F298" s="257">
        <v>44927</v>
      </c>
      <c r="G298" s="258">
        <v>6974.5</v>
      </c>
      <c r="H298" s="259">
        <v>0.2</v>
      </c>
      <c r="I298" s="250">
        <f t="shared" si="21"/>
        <v>23.071044519320381</v>
      </c>
      <c r="J298" s="260">
        <v>45292</v>
      </c>
      <c r="K298" s="261">
        <v>8583.59</v>
      </c>
      <c r="L298" s="253">
        <f t="shared" ref="L298:L303" si="23">H298</f>
        <v>0.2</v>
      </c>
      <c r="M298" s="2">
        <v>4082</v>
      </c>
      <c r="N298" s="2">
        <v>17250</v>
      </c>
      <c r="P298" s="2">
        <v>2415</v>
      </c>
    </row>
    <row r="299" spans="2:16" ht="31.5" hidden="1" x14ac:dyDescent="0.25">
      <c r="B299" s="244" t="s">
        <v>717</v>
      </c>
      <c r="C299" s="313"/>
      <c r="D299" s="286" t="s">
        <v>898</v>
      </c>
      <c r="E299" s="256" t="s">
        <v>84</v>
      </c>
      <c r="F299" s="257">
        <v>44927</v>
      </c>
      <c r="G299" s="258">
        <v>7118.75</v>
      </c>
      <c r="H299" s="259">
        <v>0.2</v>
      </c>
      <c r="I299" s="250">
        <f t="shared" si="21"/>
        <v>22.877471466198429</v>
      </c>
      <c r="J299" s="260">
        <v>45292</v>
      </c>
      <c r="K299" s="261">
        <v>8747.34</v>
      </c>
      <c r="L299" s="253">
        <f t="shared" si="23"/>
        <v>0.2</v>
      </c>
      <c r="M299" s="2">
        <v>4082</v>
      </c>
      <c r="N299" s="2">
        <v>17250</v>
      </c>
      <c r="O299" s="2">
        <v>6890</v>
      </c>
      <c r="P299" s="2">
        <v>1100</v>
      </c>
    </row>
    <row r="300" spans="2:16" ht="33.75" hidden="1" customHeight="1" x14ac:dyDescent="0.25">
      <c r="B300" s="244" t="s">
        <v>718</v>
      </c>
      <c r="C300" s="313"/>
      <c r="D300" s="286" t="s">
        <v>897</v>
      </c>
      <c r="E300" s="256" t="s">
        <v>84</v>
      </c>
      <c r="F300" s="257">
        <v>44927</v>
      </c>
      <c r="G300" s="258">
        <v>6686</v>
      </c>
      <c r="H300" s="259">
        <v>0.2</v>
      </c>
      <c r="I300" s="250">
        <f t="shared" si="21"/>
        <v>23.48324857912057</v>
      </c>
      <c r="J300" s="260">
        <v>45292</v>
      </c>
      <c r="K300" s="261">
        <v>8256.09</v>
      </c>
      <c r="L300" s="253">
        <f t="shared" si="23"/>
        <v>0.2</v>
      </c>
      <c r="M300" s="2">
        <v>1990</v>
      </c>
      <c r="N300" s="2">
        <v>12115</v>
      </c>
      <c r="O300" s="2">
        <v>4800</v>
      </c>
      <c r="P300" s="2">
        <v>1920</v>
      </c>
    </row>
    <row r="301" spans="2:16" ht="15.75" hidden="1" x14ac:dyDescent="0.25">
      <c r="B301" s="244" t="s">
        <v>719</v>
      </c>
      <c r="C301" s="244"/>
      <c r="D301" s="286" t="s">
        <v>899</v>
      </c>
      <c r="E301" s="256" t="s">
        <v>84</v>
      </c>
      <c r="F301" s="257">
        <v>44927</v>
      </c>
      <c r="G301" s="258">
        <v>7551.5</v>
      </c>
      <c r="H301" s="259">
        <v>0.2</v>
      </c>
      <c r="I301" s="250">
        <f t="shared" si="21"/>
        <v>22.341124279944395</v>
      </c>
      <c r="J301" s="260">
        <v>45292</v>
      </c>
      <c r="K301" s="261">
        <v>9238.59</v>
      </c>
      <c r="L301" s="253">
        <f t="shared" si="23"/>
        <v>0.2</v>
      </c>
      <c r="M301" s="2">
        <v>7082</v>
      </c>
      <c r="N301" s="2">
        <v>17250</v>
      </c>
      <c r="P301" s="2">
        <v>2170</v>
      </c>
    </row>
    <row r="302" spans="2:16" ht="15.75" hidden="1" x14ac:dyDescent="0.25">
      <c r="B302" s="244" t="s">
        <v>720</v>
      </c>
      <c r="C302" s="244"/>
      <c r="D302" s="286" t="s">
        <v>696</v>
      </c>
      <c r="E302" s="256" t="s">
        <v>84</v>
      </c>
      <c r="F302" s="257">
        <v>44927</v>
      </c>
      <c r="G302" s="258">
        <v>6859.1</v>
      </c>
      <c r="H302" s="259">
        <v>0.2</v>
      </c>
      <c r="I302" s="250">
        <f t="shared" si="21"/>
        <v>23.231765100377586</v>
      </c>
      <c r="J302" s="260">
        <v>45292</v>
      </c>
      <c r="K302" s="261">
        <v>8452.59</v>
      </c>
      <c r="L302" s="253">
        <f t="shared" si="23"/>
        <v>0.2</v>
      </c>
      <c r="P302" s="2">
        <v>2170</v>
      </c>
    </row>
    <row r="303" spans="2:16" ht="15.75" hidden="1" x14ac:dyDescent="0.25">
      <c r="B303" s="244" t="s">
        <v>885</v>
      </c>
      <c r="C303" s="244"/>
      <c r="D303" s="286" t="s">
        <v>123</v>
      </c>
      <c r="E303" s="256" t="s">
        <v>84</v>
      </c>
      <c r="F303" s="257">
        <v>44927</v>
      </c>
      <c r="G303" s="258">
        <v>7701.29</v>
      </c>
      <c r="H303" s="259">
        <v>0.2</v>
      </c>
      <c r="I303" s="250">
        <f t="shared" si="21"/>
        <v>22.087858008203824</v>
      </c>
      <c r="J303" s="260">
        <v>45292</v>
      </c>
      <c r="K303" s="261">
        <v>9402.34</v>
      </c>
      <c r="L303" s="253">
        <f t="shared" si="23"/>
        <v>0.2</v>
      </c>
      <c r="P303" s="2">
        <v>1920</v>
      </c>
    </row>
    <row r="304" spans="2:16" ht="15.75" hidden="1" x14ac:dyDescent="0.25">
      <c r="B304" s="244" t="s">
        <v>688</v>
      </c>
      <c r="C304" s="244" t="s">
        <v>1048</v>
      </c>
      <c r="D304" s="300" t="s">
        <v>682</v>
      </c>
      <c r="E304" s="256"/>
      <c r="F304" s="257"/>
      <c r="G304" s="258"/>
      <c r="H304" s="259"/>
      <c r="I304" s="250"/>
      <c r="J304" s="260"/>
      <c r="K304" s="261"/>
      <c r="L304" s="253"/>
    </row>
    <row r="305" spans="2:16" ht="23.25" hidden="1" customHeight="1" x14ac:dyDescent="0.25">
      <c r="B305" s="244" t="s">
        <v>721</v>
      </c>
      <c r="C305" s="244"/>
      <c r="D305" s="286" t="s">
        <v>900</v>
      </c>
      <c r="E305" s="256" t="s">
        <v>84</v>
      </c>
      <c r="F305" s="257">
        <v>44927</v>
      </c>
      <c r="G305" s="258">
        <v>7407.25</v>
      </c>
      <c r="H305" s="259">
        <v>0.2</v>
      </c>
      <c r="I305" s="250">
        <f t="shared" si="21"/>
        <v>22.512943400047263</v>
      </c>
      <c r="J305" s="260">
        <v>45292</v>
      </c>
      <c r="K305" s="261">
        <v>9074.84</v>
      </c>
      <c r="L305" s="253">
        <f>H305</f>
        <v>0.2</v>
      </c>
      <c r="M305" s="2" t="s">
        <v>1252</v>
      </c>
      <c r="N305" s="2">
        <v>17250</v>
      </c>
      <c r="O305" s="2">
        <v>6890</v>
      </c>
      <c r="P305" s="2">
        <v>3620</v>
      </c>
    </row>
    <row r="306" spans="2:16" ht="15.75" hidden="1" x14ac:dyDescent="0.25">
      <c r="B306" s="244" t="s">
        <v>762</v>
      </c>
      <c r="C306" s="244"/>
      <c r="D306" s="286" t="s">
        <v>901</v>
      </c>
      <c r="E306" s="256" t="s">
        <v>84</v>
      </c>
      <c r="F306" s="257">
        <v>44927</v>
      </c>
      <c r="G306" s="258">
        <v>6974.5</v>
      </c>
      <c r="H306" s="259">
        <v>0.2</v>
      </c>
      <c r="I306" s="250">
        <f t="shared" si="21"/>
        <v>23.071044519320381</v>
      </c>
      <c r="J306" s="260">
        <v>45292</v>
      </c>
      <c r="K306" s="261">
        <v>8583.59</v>
      </c>
      <c r="L306" s="253">
        <f>H306</f>
        <v>0.2</v>
      </c>
      <c r="M306" s="2" t="s">
        <v>1253</v>
      </c>
      <c r="N306" s="2">
        <v>12115</v>
      </c>
      <c r="P306" s="2">
        <v>1650</v>
      </c>
    </row>
    <row r="307" spans="2:16" ht="15.75" hidden="1" x14ac:dyDescent="0.25">
      <c r="B307" s="244" t="s">
        <v>763</v>
      </c>
      <c r="C307" s="244"/>
      <c r="D307" s="286" t="s">
        <v>538</v>
      </c>
      <c r="E307" s="256" t="s">
        <v>84</v>
      </c>
      <c r="F307" s="257">
        <v>44927</v>
      </c>
      <c r="G307" s="258">
        <v>7984.25</v>
      </c>
      <c r="H307" s="259">
        <v>0.2</v>
      </c>
      <c r="I307" s="250">
        <f t="shared" si="21"/>
        <v>21.862917619062543</v>
      </c>
      <c r="J307" s="260">
        <v>45292</v>
      </c>
      <c r="K307" s="261">
        <v>9729.84</v>
      </c>
      <c r="L307" s="253">
        <f>H307</f>
        <v>0.2</v>
      </c>
      <c r="M307" s="2" t="s">
        <v>1252</v>
      </c>
      <c r="N307" s="2">
        <v>17250</v>
      </c>
      <c r="P307" s="2">
        <v>3260</v>
      </c>
    </row>
    <row r="308" spans="2:16" s="381" customFormat="1" ht="31.5" hidden="1" x14ac:dyDescent="0.25">
      <c r="B308" s="384" t="s">
        <v>689</v>
      </c>
      <c r="C308" s="421"/>
      <c r="D308" s="422" t="s">
        <v>698</v>
      </c>
      <c r="E308" s="373"/>
      <c r="F308" s="374"/>
      <c r="G308" s="375"/>
      <c r="H308" s="376"/>
      <c r="I308" s="377"/>
      <c r="J308" s="378"/>
      <c r="K308" s="379"/>
      <c r="L308" s="380"/>
    </row>
    <row r="309" spans="2:16" ht="15.75" hidden="1" x14ac:dyDescent="0.25">
      <c r="B309" s="244" t="s">
        <v>722</v>
      </c>
      <c r="C309" s="244"/>
      <c r="D309" s="286" t="s">
        <v>70</v>
      </c>
      <c r="E309" s="256" t="s">
        <v>84</v>
      </c>
      <c r="F309" s="257">
        <v>44927</v>
      </c>
      <c r="G309" s="258">
        <v>14103</v>
      </c>
      <c r="H309" s="259">
        <v>0.2</v>
      </c>
      <c r="I309" s="250">
        <f t="shared" si="21"/>
        <v>12.309437708289011</v>
      </c>
      <c r="J309" s="260">
        <v>45292</v>
      </c>
      <c r="K309" s="261">
        <v>15839</v>
      </c>
      <c r="L309" s="253">
        <f t="shared" ref="L309:L330" si="24">H309</f>
        <v>0.2</v>
      </c>
      <c r="M309" s="2">
        <v>14979</v>
      </c>
      <c r="N309" s="2">
        <v>64270</v>
      </c>
    </row>
    <row r="310" spans="2:16" ht="15.75" hidden="1" x14ac:dyDescent="0.25">
      <c r="B310" s="244" t="s">
        <v>723</v>
      </c>
      <c r="C310" s="244"/>
      <c r="D310" s="286" t="s">
        <v>71</v>
      </c>
      <c r="E310" s="256" t="s">
        <v>84</v>
      </c>
      <c r="F310" s="257">
        <v>44927</v>
      </c>
      <c r="G310" s="258">
        <v>14391.5</v>
      </c>
      <c r="H310" s="259">
        <v>0.2</v>
      </c>
      <c r="I310" s="250">
        <f t="shared" si="21"/>
        <v>12.33366917972414</v>
      </c>
      <c r="J310" s="260">
        <v>45292</v>
      </c>
      <c r="K310" s="261">
        <v>16166.5</v>
      </c>
      <c r="L310" s="253">
        <f t="shared" si="24"/>
        <v>0.2</v>
      </c>
      <c r="M310" s="2">
        <v>14979</v>
      </c>
    </row>
    <row r="311" spans="2:16" ht="15.75" hidden="1" x14ac:dyDescent="0.25">
      <c r="B311" s="244" t="s">
        <v>556</v>
      </c>
      <c r="C311" s="244"/>
      <c r="D311" s="286" t="s">
        <v>72</v>
      </c>
      <c r="E311" s="256" t="s">
        <v>84</v>
      </c>
      <c r="F311" s="257">
        <v>44927</v>
      </c>
      <c r="G311" s="258">
        <v>14968.5</v>
      </c>
      <c r="H311" s="259">
        <v>0.2</v>
      </c>
      <c r="I311" s="250">
        <f t="shared" si="21"/>
        <v>11.851554932023916</v>
      </c>
      <c r="J311" s="260">
        <v>45292</v>
      </c>
      <c r="K311" s="261">
        <v>16742.5</v>
      </c>
      <c r="L311" s="253">
        <f t="shared" si="24"/>
        <v>0.2</v>
      </c>
      <c r="M311" s="2">
        <v>14979</v>
      </c>
    </row>
    <row r="312" spans="2:16" ht="15.75" hidden="1" x14ac:dyDescent="0.25">
      <c r="B312" s="244" t="s">
        <v>724</v>
      </c>
      <c r="C312" s="244"/>
      <c r="D312" s="286" t="s">
        <v>530</v>
      </c>
      <c r="E312" s="256" t="s">
        <v>84</v>
      </c>
      <c r="F312" s="257">
        <v>44927</v>
      </c>
      <c r="G312" s="258">
        <v>10064</v>
      </c>
      <c r="H312" s="259">
        <v>0.2</v>
      </c>
      <c r="I312" s="250">
        <f t="shared" si="21"/>
        <v>11.039348171701107</v>
      </c>
      <c r="J312" s="260">
        <v>45292</v>
      </c>
      <c r="K312" s="261">
        <v>11175</v>
      </c>
      <c r="L312" s="253">
        <f t="shared" si="24"/>
        <v>0.2</v>
      </c>
    </row>
    <row r="313" spans="2:16" ht="15.75" hidden="1" x14ac:dyDescent="0.25">
      <c r="B313" s="244" t="s">
        <v>725</v>
      </c>
      <c r="C313" s="244"/>
      <c r="D313" s="286" t="s">
        <v>117</v>
      </c>
      <c r="E313" s="256" t="s">
        <v>84</v>
      </c>
      <c r="F313" s="257">
        <v>44927</v>
      </c>
      <c r="G313" s="258">
        <v>15834</v>
      </c>
      <c r="H313" s="259">
        <v>0.2</v>
      </c>
      <c r="I313" s="250">
        <f t="shared" si="21"/>
        <v>11.942655046103326</v>
      </c>
      <c r="J313" s="260">
        <v>45292</v>
      </c>
      <c r="K313" s="261">
        <v>17725</v>
      </c>
      <c r="L313" s="253">
        <f t="shared" si="24"/>
        <v>0.2</v>
      </c>
    </row>
    <row r="314" spans="2:16" ht="15.75" hidden="1" x14ac:dyDescent="0.25">
      <c r="B314" s="244" t="s">
        <v>726</v>
      </c>
      <c r="C314" s="244"/>
      <c r="D314" s="286" t="s">
        <v>260</v>
      </c>
      <c r="E314" s="256" t="s">
        <v>84</v>
      </c>
      <c r="F314" s="257">
        <v>44927</v>
      </c>
      <c r="G314" s="258">
        <v>12458.55</v>
      </c>
      <c r="H314" s="259">
        <v>0.2</v>
      </c>
      <c r="I314" s="250">
        <f t="shared" si="21"/>
        <v>11.515786347528405</v>
      </c>
      <c r="J314" s="260">
        <v>45292</v>
      </c>
      <c r="K314" s="261">
        <v>13893.25</v>
      </c>
      <c r="L314" s="253">
        <f t="shared" si="24"/>
        <v>0.2</v>
      </c>
    </row>
    <row r="315" spans="2:16" ht="15.75" hidden="1" x14ac:dyDescent="0.25">
      <c r="B315" s="244" t="s">
        <v>727</v>
      </c>
      <c r="C315" s="244"/>
      <c r="D315" s="286" t="s">
        <v>695</v>
      </c>
      <c r="E315" s="256" t="s">
        <v>84</v>
      </c>
      <c r="F315" s="257">
        <v>44927</v>
      </c>
      <c r="G315" s="258">
        <v>12458.55</v>
      </c>
      <c r="H315" s="259">
        <v>0.2</v>
      </c>
      <c r="I315" s="250">
        <f t="shared" si="21"/>
        <v>11.515786347528405</v>
      </c>
      <c r="J315" s="260">
        <v>45292</v>
      </c>
      <c r="K315" s="261">
        <v>13893.25</v>
      </c>
      <c r="L315" s="253">
        <f t="shared" si="24"/>
        <v>0.2</v>
      </c>
    </row>
    <row r="316" spans="2:16" ht="15.75" hidden="1" x14ac:dyDescent="0.25">
      <c r="B316" s="244" t="s">
        <v>728</v>
      </c>
      <c r="C316" s="244"/>
      <c r="D316" s="286" t="s">
        <v>531</v>
      </c>
      <c r="E316" s="256" t="s">
        <v>84</v>
      </c>
      <c r="F316" s="257">
        <v>44927</v>
      </c>
      <c r="G316" s="258">
        <v>13785.65</v>
      </c>
      <c r="H316" s="259">
        <v>0.2</v>
      </c>
      <c r="I316" s="250">
        <f t="shared" si="21"/>
        <v>11.708552008791756</v>
      </c>
      <c r="J316" s="260">
        <v>45292</v>
      </c>
      <c r="K316" s="261">
        <v>15399.75</v>
      </c>
      <c r="L316" s="253">
        <f t="shared" si="24"/>
        <v>0.2</v>
      </c>
    </row>
    <row r="317" spans="2:16" ht="15.75" hidden="1" x14ac:dyDescent="0.25">
      <c r="B317" s="244" t="s">
        <v>729</v>
      </c>
      <c r="C317" s="244"/>
      <c r="D317" s="286" t="s">
        <v>532</v>
      </c>
      <c r="E317" s="256" t="s">
        <v>84</v>
      </c>
      <c r="F317" s="257">
        <v>44927</v>
      </c>
      <c r="G317" s="258">
        <v>12458.55</v>
      </c>
      <c r="H317" s="259">
        <v>0.2</v>
      </c>
      <c r="I317" s="250">
        <f t="shared" si="21"/>
        <v>12.149889032030231</v>
      </c>
      <c r="J317" s="260">
        <v>45292</v>
      </c>
      <c r="K317" s="261">
        <v>13972.25</v>
      </c>
      <c r="L317" s="253">
        <f t="shared" si="24"/>
        <v>0.2</v>
      </c>
      <c r="M317" s="2">
        <v>9644</v>
      </c>
    </row>
    <row r="318" spans="2:16" ht="15.75" hidden="1" x14ac:dyDescent="0.25">
      <c r="B318" s="244" t="s">
        <v>730</v>
      </c>
      <c r="C318" s="244"/>
      <c r="D318" s="286" t="s">
        <v>533</v>
      </c>
      <c r="E318" s="256" t="s">
        <v>84</v>
      </c>
      <c r="F318" s="257">
        <v>44927</v>
      </c>
      <c r="G318" s="258">
        <v>13237.5</v>
      </c>
      <c r="H318" s="259">
        <v>0.2</v>
      </c>
      <c r="I318" s="250">
        <f t="shared" si="21"/>
        <v>11.633616619452297</v>
      </c>
      <c r="J318" s="260">
        <v>45292</v>
      </c>
      <c r="K318" s="261">
        <v>14777.5</v>
      </c>
      <c r="L318" s="253">
        <f t="shared" si="24"/>
        <v>0.2</v>
      </c>
      <c r="M318" s="2">
        <v>9644</v>
      </c>
    </row>
    <row r="319" spans="2:16" ht="15.75" hidden="1" x14ac:dyDescent="0.25">
      <c r="B319" s="244" t="s">
        <v>731</v>
      </c>
      <c r="C319" s="244"/>
      <c r="D319" s="286" t="s">
        <v>534</v>
      </c>
      <c r="E319" s="256" t="s">
        <v>84</v>
      </c>
      <c r="F319" s="257">
        <v>44927</v>
      </c>
      <c r="G319" s="258">
        <v>13727.95</v>
      </c>
      <c r="H319" s="259">
        <v>0.2</v>
      </c>
      <c r="I319" s="250">
        <f t="shared" si="21"/>
        <v>11.700945880484696</v>
      </c>
      <c r="J319" s="260">
        <v>45292</v>
      </c>
      <c r="K319" s="261">
        <v>15334.25</v>
      </c>
      <c r="L319" s="253">
        <f t="shared" si="24"/>
        <v>0.2</v>
      </c>
    </row>
    <row r="320" spans="2:16" ht="15.75" hidden="1" x14ac:dyDescent="0.25">
      <c r="B320" s="244" t="s">
        <v>732</v>
      </c>
      <c r="C320" s="244"/>
      <c r="D320" s="286" t="s">
        <v>535</v>
      </c>
      <c r="E320" s="256" t="s">
        <v>84</v>
      </c>
      <c r="F320" s="257">
        <v>44927</v>
      </c>
      <c r="G320" s="258">
        <v>14680</v>
      </c>
      <c r="H320" s="259">
        <v>0.2</v>
      </c>
      <c r="I320" s="250">
        <f t="shared" si="21"/>
        <v>11.823910081743861</v>
      </c>
      <c r="J320" s="260">
        <v>45292</v>
      </c>
      <c r="K320" s="261">
        <v>16415.75</v>
      </c>
      <c r="L320" s="253">
        <f t="shared" si="24"/>
        <v>0.2</v>
      </c>
    </row>
    <row r="321" spans="2:15" ht="15.75" hidden="1" x14ac:dyDescent="0.25">
      <c r="B321" s="244" t="s">
        <v>733</v>
      </c>
      <c r="C321" s="244"/>
      <c r="D321" s="286" t="s">
        <v>536</v>
      </c>
      <c r="E321" s="256" t="s">
        <v>84</v>
      </c>
      <c r="F321" s="257">
        <v>44927</v>
      </c>
      <c r="G321" s="258">
        <v>15516.65</v>
      </c>
      <c r="H321" s="259">
        <v>0.2</v>
      </c>
      <c r="I321" s="250">
        <f t="shared" si="21"/>
        <v>11.910431697563581</v>
      </c>
      <c r="J321" s="260">
        <v>45292</v>
      </c>
      <c r="K321" s="261">
        <v>17364.75</v>
      </c>
      <c r="L321" s="253">
        <f t="shared" si="24"/>
        <v>0.2</v>
      </c>
    </row>
    <row r="322" spans="2:15" ht="15.75" hidden="1" x14ac:dyDescent="0.25">
      <c r="B322" s="244" t="s">
        <v>734</v>
      </c>
      <c r="C322" s="244"/>
      <c r="D322" s="286" t="s">
        <v>537</v>
      </c>
      <c r="E322" s="256" t="s">
        <v>84</v>
      </c>
      <c r="F322" s="257">
        <v>44927</v>
      </c>
      <c r="G322" s="258">
        <v>16295.6</v>
      </c>
      <c r="H322" s="259">
        <v>0.2</v>
      </c>
      <c r="I322" s="250">
        <f t="shared" si="21"/>
        <v>11.987284911264396</v>
      </c>
      <c r="J322" s="260">
        <v>45292</v>
      </c>
      <c r="K322" s="261">
        <v>18249</v>
      </c>
      <c r="L322" s="253">
        <f t="shared" si="24"/>
        <v>0.2</v>
      </c>
    </row>
    <row r="323" spans="2:15" ht="15.75" hidden="1" x14ac:dyDescent="0.25">
      <c r="B323" s="244" t="s">
        <v>735</v>
      </c>
      <c r="C323" s="244"/>
      <c r="D323" s="286" t="s">
        <v>538</v>
      </c>
      <c r="E323" s="256" t="s">
        <v>84</v>
      </c>
      <c r="F323" s="257">
        <v>44927</v>
      </c>
      <c r="G323" s="258">
        <v>15978.25</v>
      </c>
      <c r="H323" s="259">
        <v>0.2</v>
      </c>
      <c r="I323" s="250">
        <f t="shared" si="21"/>
        <v>11.956878882230541</v>
      </c>
      <c r="J323" s="260">
        <v>45292</v>
      </c>
      <c r="K323" s="261">
        <v>17888.75</v>
      </c>
      <c r="L323" s="253">
        <f t="shared" si="24"/>
        <v>0.2</v>
      </c>
    </row>
    <row r="324" spans="2:15" ht="15.75" hidden="1" x14ac:dyDescent="0.25">
      <c r="B324" s="244" t="s">
        <v>736</v>
      </c>
      <c r="C324" s="244"/>
      <c r="D324" s="286" t="s">
        <v>539</v>
      </c>
      <c r="E324" s="256" t="s">
        <v>84</v>
      </c>
      <c r="F324" s="257">
        <v>44927</v>
      </c>
      <c r="G324" s="258">
        <v>12949</v>
      </c>
      <c r="H324" s="259">
        <v>0.2</v>
      </c>
      <c r="I324" s="250">
        <f t="shared" si="21"/>
        <v>11.591628697196697</v>
      </c>
      <c r="J324" s="260">
        <v>45292</v>
      </c>
      <c r="K324" s="261">
        <v>14450</v>
      </c>
      <c r="L324" s="253">
        <f t="shared" si="24"/>
        <v>0.2</v>
      </c>
      <c r="M324" s="2">
        <v>9644.2800000000007</v>
      </c>
      <c r="O324" s="8"/>
    </row>
    <row r="325" spans="2:15" ht="15.75" hidden="1" x14ac:dyDescent="0.25">
      <c r="B325" s="244" t="s">
        <v>737</v>
      </c>
      <c r="C325" s="244"/>
      <c r="D325" s="286" t="s">
        <v>540</v>
      </c>
      <c r="E325" s="256" t="s">
        <v>84</v>
      </c>
      <c r="F325" s="257">
        <v>44927</v>
      </c>
      <c r="G325" s="258">
        <v>12949</v>
      </c>
      <c r="H325" s="259">
        <v>0.2</v>
      </c>
      <c r="I325" s="250">
        <f t="shared" si="21"/>
        <v>11.591628697196697</v>
      </c>
      <c r="J325" s="260">
        <v>45292</v>
      </c>
      <c r="K325" s="261">
        <v>14450</v>
      </c>
      <c r="L325" s="253">
        <f t="shared" si="24"/>
        <v>0.2</v>
      </c>
    </row>
    <row r="326" spans="2:15" ht="15.75" hidden="1" x14ac:dyDescent="0.25">
      <c r="B326" s="244" t="s">
        <v>764</v>
      </c>
      <c r="C326" s="244"/>
      <c r="D326" s="286" t="s">
        <v>541</v>
      </c>
      <c r="E326" s="256" t="s">
        <v>84</v>
      </c>
      <c r="F326" s="257">
        <v>44927</v>
      </c>
      <c r="G326" s="258">
        <v>17853.5</v>
      </c>
      <c r="H326" s="259">
        <v>0.2</v>
      </c>
      <c r="I326" s="250">
        <f t="shared" si="21"/>
        <v>12.120872658022236</v>
      </c>
      <c r="J326" s="260">
        <v>45292</v>
      </c>
      <c r="K326" s="261">
        <v>20017.5</v>
      </c>
      <c r="L326" s="253">
        <f t="shared" si="24"/>
        <v>0.2</v>
      </c>
    </row>
    <row r="327" spans="2:15" ht="15.75" hidden="1" x14ac:dyDescent="0.25">
      <c r="B327" s="244" t="s">
        <v>765</v>
      </c>
      <c r="C327" s="244"/>
      <c r="D327" s="286" t="s">
        <v>542</v>
      </c>
      <c r="E327" s="256" t="s">
        <v>84</v>
      </c>
      <c r="F327" s="257">
        <v>44927</v>
      </c>
      <c r="G327" s="258">
        <v>12660.5</v>
      </c>
      <c r="H327" s="259">
        <v>0.2</v>
      </c>
      <c r="I327" s="250">
        <f t="shared" si="21"/>
        <v>11.547727182970661</v>
      </c>
      <c r="J327" s="260">
        <v>45292</v>
      </c>
      <c r="K327" s="261">
        <v>14122.5</v>
      </c>
      <c r="L327" s="253">
        <f t="shared" si="24"/>
        <v>0.2</v>
      </c>
    </row>
    <row r="328" spans="2:15" ht="15.75" hidden="1" x14ac:dyDescent="0.25">
      <c r="B328" s="244" t="s">
        <v>766</v>
      </c>
      <c r="C328" s="244"/>
      <c r="D328" s="286" t="s">
        <v>124</v>
      </c>
      <c r="E328" s="256" t="s">
        <v>84</v>
      </c>
      <c r="F328" s="257">
        <v>44927</v>
      </c>
      <c r="G328" s="258">
        <v>11218</v>
      </c>
      <c r="H328" s="259">
        <v>0.2</v>
      </c>
      <c r="I328" s="250">
        <f t="shared" si="21"/>
        <v>11.053663754679974</v>
      </c>
      <c r="J328" s="260">
        <v>45292</v>
      </c>
      <c r="K328" s="261">
        <v>12458</v>
      </c>
      <c r="L328" s="253">
        <f t="shared" si="24"/>
        <v>0.2</v>
      </c>
      <c r="M328" s="2">
        <v>8018.28</v>
      </c>
    </row>
    <row r="329" spans="2:15" ht="15.75" hidden="1" x14ac:dyDescent="0.25">
      <c r="B329" s="244" t="s">
        <v>767</v>
      </c>
      <c r="C329" s="244"/>
      <c r="D329" s="286" t="s">
        <v>696</v>
      </c>
      <c r="E329" s="256" t="s">
        <v>84</v>
      </c>
      <c r="F329" s="257">
        <v>44927</v>
      </c>
      <c r="G329" s="258">
        <v>14333.8</v>
      </c>
      <c r="H329" s="259">
        <v>0.2</v>
      </c>
      <c r="I329" s="250">
        <f t="shared" si="21"/>
        <v>11.777756073058086</v>
      </c>
      <c r="J329" s="260">
        <v>45292</v>
      </c>
      <c r="K329" s="261">
        <v>16022</v>
      </c>
      <c r="L329" s="253">
        <f t="shared" si="24"/>
        <v>0.2</v>
      </c>
    </row>
    <row r="330" spans="2:15" s="8" customFormat="1" ht="15.75" hidden="1" x14ac:dyDescent="0.25">
      <c r="B330" s="244" t="s">
        <v>768</v>
      </c>
      <c r="C330" s="244"/>
      <c r="D330" s="286" t="s">
        <v>697</v>
      </c>
      <c r="E330" s="246" t="s">
        <v>84</v>
      </c>
      <c r="F330" s="247">
        <v>44927</v>
      </c>
      <c r="G330" s="248">
        <v>14968.5</v>
      </c>
      <c r="H330" s="249">
        <v>0.2</v>
      </c>
      <c r="I330" s="250">
        <f t="shared" ref="I330:I393" si="25">K330/G330*100-100</f>
        <v>11.387246551090627</v>
      </c>
      <c r="J330" s="251">
        <v>45292</v>
      </c>
      <c r="K330" s="252">
        <v>16673</v>
      </c>
      <c r="L330" s="253">
        <f t="shared" si="24"/>
        <v>0.2</v>
      </c>
      <c r="N330" s="8">
        <v>64270</v>
      </c>
    </row>
    <row r="331" spans="2:15" ht="31.5" hidden="1" x14ac:dyDescent="0.25">
      <c r="B331" s="244" t="s">
        <v>690</v>
      </c>
      <c r="C331" s="269"/>
      <c r="D331" s="300" t="s">
        <v>699</v>
      </c>
      <c r="E331" s="256"/>
      <c r="F331" s="257"/>
      <c r="G331" s="258"/>
      <c r="H331" s="259"/>
      <c r="I331" s="250"/>
      <c r="J331" s="260"/>
      <c r="K331" s="261"/>
      <c r="L331" s="253"/>
    </row>
    <row r="332" spans="2:15" ht="15.75" hidden="1" x14ac:dyDescent="0.25">
      <c r="B332" s="244" t="s">
        <v>738</v>
      </c>
      <c r="C332" s="244"/>
      <c r="D332" s="286" t="s">
        <v>70</v>
      </c>
      <c r="E332" s="256" t="s">
        <v>84</v>
      </c>
      <c r="F332" s="257">
        <v>44927</v>
      </c>
      <c r="G332" s="258">
        <v>15196</v>
      </c>
      <c r="H332" s="259">
        <v>0.2</v>
      </c>
      <c r="I332" s="250">
        <f t="shared" si="25"/>
        <v>5.6526717557251942</v>
      </c>
      <c r="J332" s="260">
        <v>45292</v>
      </c>
      <c r="K332" s="261">
        <v>16054.98</v>
      </c>
      <c r="L332" s="253">
        <f t="shared" ref="L332:L353" si="26">H332</f>
        <v>0.2</v>
      </c>
      <c r="N332" s="2">
        <v>64720</v>
      </c>
    </row>
    <row r="333" spans="2:15" ht="15.75" hidden="1" x14ac:dyDescent="0.25">
      <c r="B333" s="244" t="s">
        <v>739</v>
      </c>
      <c r="C333" s="244"/>
      <c r="D333" s="286" t="s">
        <v>71</v>
      </c>
      <c r="E333" s="256" t="s">
        <v>84</v>
      </c>
      <c r="F333" s="257">
        <v>44927</v>
      </c>
      <c r="G333" s="258">
        <v>15484.5</v>
      </c>
      <c r="H333" s="259">
        <v>0.2</v>
      </c>
      <c r="I333" s="250">
        <f t="shared" si="25"/>
        <v>5.7992185734121193</v>
      </c>
      <c r="J333" s="260">
        <v>45292</v>
      </c>
      <c r="K333" s="261">
        <v>16382.48</v>
      </c>
      <c r="L333" s="253">
        <f t="shared" si="26"/>
        <v>0.2</v>
      </c>
    </row>
    <row r="334" spans="2:15" ht="15.75" hidden="1" x14ac:dyDescent="0.25">
      <c r="B334" s="244" t="s">
        <v>740</v>
      </c>
      <c r="C334" s="244"/>
      <c r="D334" s="286" t="s">
        <v>72</v>
      </c>
      <c r="E334" s="256" t="s">
        <v>84</v>
      </c>
      <c r="F334" s="257">
        <v>44927</v>
      </c>
      <c r="G334" s="258">
        <v>16061.5</v>
      </c>
      <c r="H334" s="259">
        <v>0.2</v>
      </c>
      <c r="I334" s="250">
        <f t="shared" si="25"/>
        <v>6.0765183824673841</v>
      </c>
      <c r="J334" s="260">
        <v>45292</v>
      </c>
      <c r="K334" s="261">
        <v>17037.48</v>
      </c>
      <c r="L334" s="253">
        <f t="shared" si="26"/>
        <v>0.2</v>
      </c>
    </row>
    <row r="335" spans="2:15" ht="15.75" hidden="1" x14ac:dyDescent="0.25">
      <c r="B335" s="244" t="s">
        <v>741</v>
      </c>
      <c r="C335" s="244"/>
      <c r="D335" s="286" t="s">
        <v>530</v>
      </c>
      <c r="E335" s="256" t="s">
        <v>84</v>
      </c>
      <c r="F335" s="257">
        <v>44927</v>
      </c>
      <c r="G335" s="258">
        <v>11157</v>
      </c>
      <c r="H335" s="259">
        <v>0.2</v>
      </c>
      <c r="I335" s="250">
        <f t="shared" si="25"/>
        <v>2.8052343820023253</v>
      </c>
      <c r="J335" s="260">
        <v>45292</v>
      </c>
      <c r="K335" s="261">
        <v>11469.98</v>
      </c>
      <c r="L335" s="253">
        <f t="shared" si="26"/>
        <v>0.2</v>
      </c>
    </row>
    <row r="336" spans="2:15" ht="15.75" hidden="1" x14ac:dyDescent="0.25">
      <c r="B336" s="244" t="s">
        <v>742</v>
      </c>
      <c r="C336" s="244"/>
      <c r="D336" s="286" t="s">
        <v>117</v>
      </c>
      <c r="E336" s="256" t="s">
        <v>84</v>
      </c>
      <c r="F336" s="257">
        <v>44927</v>
      </c>
      <c r="G336" s="258">
        <v>16927</v>
      </c>
      <c r="H336" s="259">
        <v>0.2</v>
      </c>
      <c r="I336" s="250">
        <f t="shared" si="25"/>
        <v>6.4570213268742265</v>
      </c>
      <c r="J336" s="260">
        <v>45292</v>
      </c>
      <c r="K336" s="261">
        <v>18019.98</v>
      </c>
      <c r="L336" s="253">
        <f t="shared" si="26"/>
        <v>0.2</v>
      </c>
    </row>
    <row r="337" spans="2:14" ht="15.75" hidden="1" x14ac:dyDescent="0.25">
      <c r="B337" s="244" t="s">
        <v>743</v>
      </c>
      <c r="C337" s="244"/>
      <c r="D337" s="286" t="s">
        <v>260</v>
      </c>
      <c r="E337" s="256" t="s">
        <v>84</v>
      </c>
      <c r="F337" s="257">
        <v>44927</v>
      </c>
      <c r="G337" s="258">
        <v>13551.55</v>
      </c>
      <c r="H337" s="259">
        <v>0.2</v>
      </c>
      <c r="I337" s="250">
        <f t="shared" si="25"/>
        <v>4.6982079540716768</v>
      </c>
      <c r="J337" s="260">
        <v>45292</v>
      </c>
      <c r="K337" s="261">
        <v>14188.23</v>
      </c>
      <c r="L337" s="253">
        <f t="shared" si="26"/>
        <v>0.2</v>
      </c>
    </row>
    <row r="338" spans="2:14" ht="15.75" hidden="1" x14ac:dyDescent="0.25">
      <c r="B338" s="244" t="s">
        <v>744</v>
      </c>
      <c r="C338" s="244"/>
      <c r="D338" s="286" t="s">
        <v>695</v>
      </c>
      <c r="E338" s="256" t="s">
        <v>84</v>
      </c>
      <c r="F338" s="257">
        <v>44927</v>
      </c>
      <c r="G338" s="258">
        <v>13551.55</v>
      </c>
      <c r="H338" s="259">
        <v>0.2</v>
      </c>
      <c r="I338" s="250">
        <f t="shared" si="25"/>
        <v>4.6982079540716768</v>
      </c>
      <c r="J338" s="260">
        <v>45292</v>
      </c>
      <c r="K338" s="261">
        <v>14188.23</v>
      </c>
      <c r="L338" s="253">
        <f t="shared" si="26"/>
        <v>0.2</v>
      </c>
    </row>
    <row r="339" spans="2:14" ht="15.75" hidden="1" x14ac:dyDescent="0.25">
      <c r="B339" s="244" t="s">
        <v>745</v>
      </c>
      <c r="C339" s="244"/>
      <c r="D339" s="286" t="s">
        <v>531</v>
      </c>
      <c r="E339" s="256" t="s">
        <v>84</v>
      </c>
      <c r="F339" s="257">
        <v>44927</v>
      </c>
      <c r="G339" s="258">
        <v>14878.65</v>
      </c>
      <c r="H339" s="259">
        <v>0.2</v>
      </c>
      <c r="I339" s="250">
        <f t="shared" si="25"/>
        <v>5.4849062246910876</v>
      </c>
      <c r="J339" s="260">
        <v>45292</v>
      </c>
      <c r="K339" s="261">
        <v>15694.73</v>
      </c>
      <c r="L339" s="253">
        <f t="shared" si="26"/>
        <v>0.2</v>
      </c>
    </row>
    <row r="340" spans="2:14" ht="15.75" hidden="1" x14ac:dyDescent="0.25">
      <c r="B340" s="244" t="s">
        <v>746</v>
      </c>
      <c r="C340" s="244"/>
      <c r="D340" s="286" t="s">
        <v>532</v>
      </c>
      <c r="E340" s="256" t="s">
        <v>84</v>
      </c>
      <c r="F340" s="257">
        <v>44927</v>
      </c>
      <c r="G340" s="258">
        <v>13551.55</v>
      </c>
      <c r="H340" s="259">
        <v>0.2</v>
      </c>
      <c r="I340" s="250">
        <f t="shared" si="25"/>
        <v>4.6982079540716768</v>
      </c>
      <c r="J340" s="260">
        <v>45292</v>
      </c>
      <c r="K340" s="261">
        <v>14188.23</v>
      </c>
      <c r="L340" s="253">
        <f t="shared" si="26"/>
        <v>0.2</v>
      </c>
      <c r="N340" s="2">
        <v>40525</v>
      </c>
    </row>
    <row r="341" spans="2:14" ht="15.75" hidden="1" x14ac:dyDescent="0.25">
      <c r="B341" s="244" t="s">
        <v>747</v>
      </c>
      <c r="C341" s="244"/>
      <c r="D341" s="286" t="s">
        <v>533</v>
      </c>
      <c r="E341" s="256" t="s">
        <v>84</v>
      </c>
      <c r="F341" s="257">
        <v>44927</v>
      </c>
      <c r="G341" s="258">
        <v>14330.5</v>
      </c>
      <c r="H341" s="259">
        <v>0.2</v>
      </c>
      <c r="I341" s="250">
        <f t="shared" si="25"/>
        <v>5.1776281357942793</v>
      </c>
      <c r="J341" s="260">
        <v>45292</v>
      </c>
      <c r="K341" s="261">
        <v>15072.48</v>
      </c>
      <c r="L341" s="253">
        <f t="shared" si="26"/>
        <v>0.2</v>
      </c>
      <c r="N341" s="2">
        <v>40525</v>
      </c>
    </row>
    <row r="342" spans="2:14" ht="15.75" hidden="1" x14ac:dyDescent="0.25">
      <c r="B342" s="244" t="s">
        <v>748</v>
      </c>
      <c r="C342" s="244"/>
      <c r="D342" s="286" t="s">
        <v>534</v>
      </c>
      <c r="E342" s="256" t="s">
        <v>84</v>
      </c>
      <c r="F342" s="257">
        <v>44927</v>
      </c>
      <c r="G342" s="258">
        <v>14820.95</v>
      </c>
      <c r="H342" s="259">
        <v>0.2</v>
      </c>
      <c r="I342" s="250">
        <f t="shared" si="25"/>
        <v>5.4536315148488939</v>
      </c>
      <c r="J342" s="260">
        <v>45292</v>
      </c>
      <c r="K342" s="261">
        <v>15629.23</v>
      </c>
      <c r="L342" s="253">
        <f t="shared" si="26"/>
        <v>0.2</v>
      </c>
    </row>
    <row r="343" spans="2:14" ht="15.75" hidden="1" x14ac:dyDescent="0.25">
      <c r="B343" s="244" t="s">
        <v>749</v>
      </c>
      <c r="C343" s="244"/>
      <c r="D343" s="286" t="s">
        <v>535</v>
      </c>
      <c r="E343" s="256" t="s">
        <v>84</v>
      </c>
      <c r="F343" s="257">
        <v>44927</v>
      </c>
      <c r="G343" s="258">
        <v>15773</v>
      </c>
      <c r="H343" s="259">
        <v>0.2</v>
      </c>
      <c r="I343" s="250">
        <f t="shared" si="25"/>
        <v>5.9404044886831855</v>
      </c>
      <c r="J343" s="260">
        <v>45292</v>
      </c>
      <c r="K343" s="261">
        <v>16709.98</v>
      </c>
      <c r="L343" s="253">
        <f t="shared" si="26"/>
        <v>0.2</v>
      </c>
    </row>
    <row r="344" spans="2:14" ht="15.75" hidden="1" x14ac:dyDescent="0.25">
      <c r="B344" s="244" t="s">
        <v>750</v>
      </c>
      <c r="C344" s="244"/>
      <c r="D344" s="286" t="s">
        <v>536</v>
      </c>
      <c r="E344" s="256" t="s">
        <v>84</v>
      </c>
      <c r="F344" s="257">
        <v>44927</v>
      </c>
      <c r="G344" s="258">
        <v>16609.650000000001</v>
      </c>
      <c r="H344" s="259">
        <v>0.2</v>
      </c>
      <c r="I344" s="250">
        <f t="shared" si="25"/>
        <v>6.3221079312327362</v>
      </c>
      <c r="J344" s="260">
        <v>45292</v>
      </c>
      <c r="K344" s="261">
        <v>17659.73</v>
      </c>
      <c r="L344" s="253">
        <f t="shared" si="26"/>
        <v>0.2</v>
      </c>
    </row>
    <row r="345" spans="2:14" ht="15.75" hidden="1" x14ac:dyDescent="0.25">
      <c r="B345" s="244" t="s">
        <v>751</v>
      </c>
      <c r="C345" s="244"/>
      <c r="D345" s="286" t="s">
        <v>537</v>
      </c>
      <c r="E345" s="256" t="s">
        <v>84</v>
      </c>
      <c r="F345" s="257">
        <v>44927</v>
      </c>
      <c r="G345" s="258">
        <v>17388.599999999999</v>
      </c>
      <c r="H345" s="259">
        <v>0.2</v>
      </c>
      <c r="I345" s="250">
        <f t="shared" si="25"/>
        <v>6.6444682148074179</v>
      </c>
      <c r="J345" s="260">
        <v>45292</v>
      </c>
      <c r="K345" s="261">
        <v>18543.98</v>
      </c>
      <c r="L345" s="253">
        <f t="shared" si="26"/>
        <v>0.2</v>
      </c>
    </row>
    <row r="346" spans="2:14" ht="15.75" hidden="1" x14ac:dyDescent="0.25">
      <c r="B346" s="244" t="s">
        <v>752</v>
      </c>
      <c r="C346" s="244"/>
      <c r="D346" s="286" t="s">
        <v>538</v>
      </c>
      <c r="E346" s="256" t="s">
        <v>84</v>
      </c>
      <c r="F346" s="257">
        <v>44927</v>
      </c>
      <c r="G346" s="258">
        <v>17071.25</v>
      </c>
      <c r="H346" s="259">
        <v>0.2</v>
      </c>
      <c r="I346" s="250">
        <f t="shared" si="25"/>
        <v>6.5166874130482455</v>
      </c>
      <c r="J346" s="260">
        <v>45292</v>
      </c>
      <c r="K346" s="261">
        <v>18183.73</v>
      </c>
      <c r="L346" s="253">
        <f t="shared" si="26"/>
        <v>0.2</v>
      </c>
    </row>
    <row r="347" spans="2:14" ht="15.75" hidden="1" x14ac:dyDescent="0.25">
      <c r="B347" s="244" t="s">
        <v>753</v>
      </c>
      <c r="C347" s="244"/>
      <c r="D347" s="286" t="s">
        <v>539</v>
      </c>
      <c r="E347" s="256" t="s">
        <v>84</v>
      </c>
      <c r="F347" s="257">
        <v>44927</v>
      </c>
      <c r="G347" s="258">
        <v>14042</v>
      </c>
      <c r="H347" s="259">
        <v>0.2</v>
      </c>
      <c r="I347" s="250">
        <f t="shared" si="25"/>
        <v>5.0062669135450619</v>
      </c>
      <c r="J347" s="260">
        <v>45292</v>
      </c>
      <c r="K347" s="261">
        <v>14744.98</v>
      </c>
      <c r="L347" s="253">
        <f t="shared" si="26"/>
        <v>0.2</v>
      </c>
    </row>
    <row r="348" spans="2:14" ht="15.75" hidden="1" x14ac:dyDescent="0.25">
      <c r="B348" s="244" t="s">
        <v>754</v>
      </c>
      <c r="C348" s="244"/>
      <c r="D348" s="286" t="s">
        <v>540</v>
      </c>
      <c r="E348" s="256" t="s">
        <v>84</v>
      </c>
      <c r="F348" s="257">
        <v>44927</v>
      </c>
      <c r="G348" s="258">
        <v>14042</v>
      </c>
      <c r="H348" s="259">
        <v>0.2</v>
      </c>
      <c r="I348" s="250">
        <f t="shared" si="25"/>
        <v>5.0062669135450619</v>
      </c>
      <c r="J348" s="260">
        <v>45292</v>
      </c>
      <c r="K348" s="261">
        <v>14744.98</v>
      </c>
      <c r="L348" s="253">
        <f t="shared" si="26"/>
        <v>0.2</v>
      </c>
    </row>
    <row r="349" spans="2:14" ht="15.75" hidden="1" x14ac:dyDescent="0.25">
      <c r="B349" s="244" t="s">
        <v>769</v>
      </c>
      <c r="C349" s="244"/>
      <c r="D349" s="286" t="s">
        <v>541</v>
      </c>
      <c r="E349" s="256" t="s">
        <v>84</v>
      </c>
      <c r="F349" s="257">
        <v>44927</v>
      </c>
      <c r="G349" s="258">
        <v>18946.5</v>
      </c>
      <c r="H349" s="259">
        <v>0.2</v>
      </c>
      <c r="I349" s="250">
        <f t="shared" si="25"/>
        <v>7.2096693320666105</v>
      </c>
      <c r="J349" s="260">
        <v>45292</v>
      </c>
      <c r="K349" s="261">
        <v>20312.48</v>
      </c>
      <c r="L349" s="253">
        <f t="shared" si="26"/>
        <v>0.2</v>
      </c>
      <c r="N349" s="2">
        <v>77810</v>
      </c>
    </row>
    <row r="350" spans="2:14" ht="15.75" hidden="1" x14ac:dyDescent="0.25">
      <c r="B350" s="244" t="s">
        <v>770</v>
      </c>
      <c r="C350" s="244"/>
      <c r="D350" s="286" t="s">
        <v>542</v>
      </c>
      <c r="E350" s="256" t="s">
        <v>84</v>
      </c>
      <c r="F350" s="257">
        <v>44927</v>
      </c>
      <c r="G350" s="258">
        <v>13753.5</v>
      </c>
      <c r="H350" s="259">
        <v>0.2</v>
      </c>
      <c r="I350" s="250">
        <f t="shared" si="25"/>
        <v>4.8277165812338581</v>
      </c>
      <c r="J350" s="260">
        <v>45292</v>
      </c>
      <c r="K350" s="261">
        <v>14417.48</v>
      </c>
      <c r="L350" s="253">
        <f t="shared" si="26"/>
        <v>0.2</v>
      </c>
    </row>
    <row r="351" spans="2:14" ht="15.75" hidden="1" x14ac:dyDescent="0.25">
      <c r="B351" s="244" t="s">
        <v>771</v>
      </c>
      <c r="C351" s="244"/>
      <c r="D351" s="286" t="s">
        <v>124</v>
      </c>
      <c r="E351" s="256" t="s">
        <v>84</v>
      </c>
      <c r="F351" s="257">
        <v>44927</v>
      </c>
      <c r="G351" s="258">
        <v>12311</v>
      </c>
      <c r="H351" s="259">
        <v>0.2</v>
      </c>
      <c r="I351" s="250">
        <f t="shared" si="25"/>
        <v>3.8094387133457843</v>
      </c>
      <c r="J351" s="260">
        <v>45292</v>
      </c>
      <c r="K351" s="261">
        <v>12779.98</v>
      </c>
      <c r="L351" s="253">
        <f t="shared" si="26"/>
        <v>0.2</v>
      </c>
      <c r="N351" s="2">
        <v>19900</v>
      </c>
    </row>
    <row r="352" spans="2:14" ht="15.75" hidden="1" x14ac:dyDescent="0.25">
      <c r="B352" s="244" t="s">
        <v>772</v>
      </c>
      <c r="C352" s="244"/>
      <c r="D352" s="286" t="s">
        <v>696</v>
      </c>
      <c r="E352" s="256" t="s">
        <v>84</v>
      </c>
      <c r="F352" s="257">
        <v>44927</v>
      </c>
      <c r="G352" s="258">
        <v>15431.8</v>
      </c>
      <c r="H352" s="259">
        <v>0.2</v>
      </c>
      <c r="I352" s="250">
        <f t="shared" si="25"/>
        <v>5.768478077735594</v>
      </c>
      <c r="J352" s="260">
        <v>45292</v>
      </c>
      <c r="K352" s="261">
        <v>16321.98</v>
      </c>
      <c r="L352" s="253">
        <f t="shared" si="26"/>
        <v>0.2</v>
      </c>
    </row>
    <row r="353" spans="2:14" ht="15.75" hidden="1" x14ac:dyDescent="0.25">
      <c r="B353" s="244" t="s">
        <v>773</v>
      </c>
      <c r="C353" s="244"/>
      <c r="D353" s="286" t="s">
        <v>697</v>
      </c>
      <c r="E353" s="256" t="s">
        <v>84</v>
      </c>
      <c r="F353" s="257">
        <v>44927</v>
      </c>
      <c r="G353" s="258">
        <v>16066.5</v>
      </c>
      <c r="H353" s="259">
        <v>0.2</v>
      </c>
      <c r="I353" s="250">
        <f t="shared" si="25"/>
        <v>5.768478077735594</v>
      </c>
      <c r="J353" s="260">
        <v>45292</v>
      </c>
      <c r="K353" s="261">
        <v>16993.292530359391</v>
      </c>
      <c r="L353" s="253">
        <f t="shared" si="26"/>
        <v>0.2</v>
      </c>
    </row>
    <row r="354" spans="2:14" ht="15.75" hidden="1" x14ac:dyDescent="0.25">
      <c r="B354" s="244" t="s">
        <v>691</v>
      </c>
      <c r="C354" s="269"/>
      <c r="D354" s="300" t="s">
        <v>683</v>
      </c>
      <c r="E354" s="256"/>
      <c r="F354" s="257"/>
      <c r="G354" s="258"/>
      <c r="H354" s="259"/>
      <c r="I354" s="250"/>
      <c r="J354" s="260"/>
      <c r="K354" s="261"/>
      <c r="L354" s="253"/>
    </row>
    <row r="355" spans="2:14" ht="15.75" hidden="1" x14ac:dyDescent="0.25">
      <c r="B355" s="244" t="s">
        <v>755</v>
      </c>
      <c r="C355" s="269"/>
      <c r="D355" s="300" t="s">
        <v>700</v>
      </c>
      <c r="E355" s="256"/>
      <c r="F355" s="257"/>
      <c r="G355" s="258"/>
      <c r="H355" s="259"/>
      <c r="I355" s="250"/>
      <c r="J355" s="260"/>
      <c r="K355" s="261"/>
      <c r="L355" s="253"/>
    </row>
    <row r="356" spans="2:14" ht="15.75" hidden="1" x14ac:dyDescent="0.25">
      <c r="B356" s="244" t="s">
        <v>774</v>
      </c>
      <c r="C356" s="244"/>
      <c r="D356" s="286" t="s">
        <v>70</v>
      </c>
      <c r="E356" s="256" t="s">
        <v>84</v>
      </c>
      <c r="F356" s="257">
        <v>44927</v>
      </c>
      <c r="G356" s="258">
        <v>24421.5</v>
      </c>
      <c r="H356" s="259">
        <v>0.2</v>
      </c>
      <c r="I356" s="250">
        <f t="shared" si="25"/>
        <v>7.7512847286202771</v>
      </c>
      <c r="J356" s="260">
        <v>45292</v>
      </c>
      <c r="K356" s="261">
        <v>26314.48</v>
      </c>
      <c r="L356" s="253">
        <f t="shared" ref="L356:L377" si="27">H356</f>
        <v>0.2</v>
      </c>
      <c r="N356" s="2">
        <v>85485</v>
      </c>
    </row>
    <row r="357" spans="2:14" ht="15.75" hidden="1" x14ac:dyDescent="0.25">
      <c r="B357" s="244" t="s">
        <v>775</v>
      </c>
      <c r="C357" s="244"/>
      <c r="D357" s="286" t="s">
        <v>71</v>
      </c>
      <c r="E357" s="256" t="s">
        <v>84</v>
      </c>
      <c r="F357" s="257">
        <v>44927</v>
      </c>
      <c r="G357" s="258">
        <v>24854.25</v>
      </c>
      <c r="H357" s="259">
        <v>0.2</v>
      </c>
      <c r="I357" s="250">
        <f t="shared" si="25"/>
        <v>7.8516953840892256</v>
      </c>
      <c r="J357" s="260">
        <v>45292</v>
      </c>
      <c r="K357" s="261">
        <v>26805.73</v>
      </c>
      <c r="L357" s="253">
        <f t="shared" si="27"/>
        <v>0.2</v>
      </c>
    </row>
    <row r="358" spans="2:14" ht="15.75" hidden="1" x14ac:dyDescent="0.25">
      <c r="B358" s="244" t="s">
        <v>776</v>
      </c>
      <c r="C358" s="244"/>
      <c r="D358" s="286" t="s">
        <v>72</v>
      </c>
      <c r="E358" s="256" t="s">
        <v>84</v>
      </c>
      <c r="F358" s="257">
        <v>44927</v>
      </c>
      <c r="G358" s="258">
        <v>25719.75</v>
      </c>
      <c r="H358" s="259">
        <v>0.2</v>
      </c>
      <c r="I358" s="250">
        <f t="shared" si="25"/>
        <v>8.0423798831637185</v>
      </c>
      <c r="J358" s="260">
        <v>45292</v>
      </c>
      <c r="K358" s="261">
        <v>27788.23</v>
      </c>
      <c r="L358" s="253">
        <f t="shared" si="27"/>
        <v>0.2</v>
      </c>
    </row>
    <row r="359" spans="2:14" ht="15.75" hidden="1" x14ac:dyDescent="0.25">
      <c r="B359" s="244" t="s">
        <v>777</v>
      </c>
      <c r="C359" s="244"/>
      <c r="D359" s="286" t="s">
        <v>530</v>
      </c>
      <c r="E359" s="256" t="s">
        <v>84</v>
      </c>
      <c r="F359" s="257">
        <v>44927</v>
      </c>
      <c r="G359" s="258">
        <v>18363</v>
      </c>
      <c r="H359" s="259">
        <v>0.2</v>
      </c>
      <c r="I359" s="250">
        <f t="shared" si="25"/>
        <v>5.8486086151500132</v>
      </c>
      <c r="J359" s="260">
        <v>45292</v>
      </c>
      <c r="K359" s="261">
        <v>19436.98</v>
      </c>
      <c r="L359" s="253">
        <f t="shared" si="27"/>
        <v>0.2</v>
      </c>
    </row>
    <row r="360" spans="2:14" ht="15.75" hidden="1" x14ac:dyDescent="0.25">
      <c r="B360" s="244" t="s">
        <v>778</v>
      </c>
      <c r="C360" s="244"/>
      <c r="D360" s="286" t="s">
        <v>117</v>
      </c>
      <c r="E360" s="256" t="s">
        <v>84</v>
      </c>
      <c r="F360" s="257">
        <v>44927</v>
      </c>
      <c r="G360" s="258">
        <v>27018</v>
      </c>
      <c r="H360" s="259">
        <v>0.2</v>
      </c>
      <c r="I360" s="250">
        <f t="shared" si="25"/>
        <v>8.3055000370123651</v>
      </c>
      <c r="J360" s="260">
        <v>45292</v>
      </c>
      <c r="K360" s="261">
        <v>29261.98</v>
      </c>
      <c r="L360" s="253">
        <f t="shared" si="27"/>
        <v>0.2</v>
      </c>
    </row>
    <row r="361" spans="2:14" ht="15.75" hidden="1" x14ac:dyDescent="0.25">
      <c r="B361" s="244" t="s">
        <v>779</v>
      </c>
      <c r="C361" s="244"/>
      <c r="D361" s="286" t="s">
        <v>260</v>
      </c>
      <c r="E361" s="256" t="s">
        <v>84</v>
      </c>
      <c r="F361" s="257">
        <v>44927</v>
      </c>
      <c r="G361" s="258">
        <v>21969.25</v>
      </c>
      <c r="H361" s="259">
        <v>0.2</v>
      </c>
      <c r="I361" s="250">
        <f t="shared" si="25"/>
        <v>7.1075708091992169</v>
      </c>
      <c r="J361" s="260">
        <v>45292</v>
      </c>
      <c r="K361" s="261">
        <v>23530.73</v>
      </c>
      <c r="L361" s="253">
        <f t="shared" si="27"/>
        <v>0.2</v>
      </c>
    </row>
    <row r="362" spans="2:14" ht="15.75" hidden="1" x14ac:dyDescent="0.25">
      <c r="B362" s="244" t="s">
        <v>780</v>
      </c>
      <c r="C362" s="244"/>
      <c r="D362" s="286" t="s">
        <v>695</v>
      </c>
      <c r="E362" s="256" t="s">
        <v>84</v>
      </c>
      <c r="F362" s="257">
        <v>44927</v>
      </c>
      <c r="G362" s="258">
        <v>21969.25</v>
      </c>
      <c r="H362" s="259">
        <v>0.2</v>
      </c>
      <c r="I362" s="250">
        <f t="shared" si="25"/>
        <v>7.1075708091992169</v>
      </c>
      <c r="J362" s="260">
        <v>45292</v>
      </c>
      <c r="K362" s="261">
        <v>23530.73</v>
      </c>
      <c r="L362" s="253">
        <f t="shared" si="27"/>
        <v>0.2</v>
      </c>
    </row>
    <row r="363" spans="2:14" ht="15.75" hidden="1" x14ac:dyDescent="0.25">
      <c r="B363" s="244" t="s">
        <v>781</v>
      </c>
      <c r="C363" s="244"/>
      <c r="D363" s="286" t="s">
        <v>531</v>
      </c>
      <c r="E363" s="256" t="s">
        <v>84</v>
      </c>
      <c r="F363" s="257">
        <v>44927</v>
      </c>
      <c r="G363" s="258">
        <v>24854.25</v>
      </c>
      <c r="H363" s="259">
        <v>0.2</v>
      </c>
      <c r="I363" s="250">
        <f t="shared" si="25"/>
        <v>7.8516953840892256</v>
      </c>
      <c r="J363" s="260">
        <v>45292</v>
      </c>
      <c r="K363" s="261">
        <v>26805.73</v>
      </c>
      <c r="L363" s="253">
        <f t="shared" si="27"/>
        <v>0.2</v>
      </c>
    </row>
    <row r="364" spans="2:14" ht="15.75" hidden="1" x14ac:dyDescent="0.25">
      <c r="B364" s="244" t="s">
        <v>782</v>
      </c>
      <c r="C364" s="244"/>
      <c r="D364" s="286" t="s">
        <v>532</v>
      </c>
      <c r="E364" s="256" t="s">
        <v>84</v>
      </c>
      <c r="F364" s="257">
        <v>44927</v>
      </c>
      <c r="G364" s="258">
        <v>21969.25</v>
      </c>
      <c r="H364" s="259">
        <v>0.2</v>
      </c>
      <c r="I364" s="250">
        <f t="shared" si="25"/>
        <v>7.1075708091992169</v>
      </c>
      <c r="J364" s="260">
        <v>45292</v>
      </c>
      <c r="K364" s="261">
        <v>23530.73</v>
      </c>
      <c r="L364" s="253">
        <f t="shared" si="27"/>
        <v>0.2</v>
      </c>
      <c r="N364" s="2">
        <v>53900</v>
      </c>
    </row>
    <row r="365" spans="2:14" ht="15.75" hidden="1" x14ac:dyDescent="0.25">
      <c r="B365" s="244" t="s">
        <v>783</v>
      </c>
      <c r="C365" s="244"/>
      <c r="D365" s="286" t="s">
        <v>533</v>
      </c>
      <c r="E365" s="256" t="s">
        <v>84</v>
      </c>
      <c r="F365" s="257">
        <v>44927</v>
      </c>
      <c r="G365" s="258">
        <v>23123.25</v>
      </c>
      <c r="H365" s="259">
        <v>0.2</v>
      </c>
      <c r="I365" s="250">
        <f t="shared" si="25"/>
        <v>7.4275026218200395</v>
      </c>
      <c r="J365" s="260">
        <v>45292</v>
      </c>
      <c r="K365" s="261">
        <v>24840.73</v>
      </c>
      <c r="L365" s="253">
        <f t="shared" si="27"/>
        <v>0.2</v>
      </c>
    </row>
    <row r="366" spans="2:14" ht="15.75" hidden="1" x14ac:dyDescent="0.25">
      <c r="B366" s="244" t="s">
        <v>784</v>
      </c>
      <c r="C366" s="244"/>
      <c r="D366" s="286" t="s">
        <v>534</v>
      </c>
      <c r="E366" s="256" t="s">
        <v>84</v>
      </c>
      <c r="F366" s="257">
        <v>44927</v>
      </c>
      <c r="G366" s="258">
        <v>23873.35</v>
      </c>
      <c r="H366" s="259">
        <v>0.2</v>
      </c>
      <c r="I366" s="250">
        <f t="shared" si="25"/>
        <v>7.6188720895894448</v>
      </c>
      <c r="J366" s="260">
        <v>45292</v>
      </c>
      <c r="K366" s="261">
        <v>25692.23</v>
      </c>
      <c r="L366" s="253">
        <f t="shared" si="27"/>
        <v>0.2</v>
      </c>
      <c r="N366" s="2">
        <v>85485</v>
      </c>
    </row>
    <row r="367" spans="2:14" ht="15.75" hidden="1" x14ac:dyDescent="0.25">
      <c r="B367" s="244" t="s">
        <v>785</v>
      </c>
      <c r="C367" s="244"/>
      <c r="D367" s="286" t="s">
        <v>535</v>
      </c>
      <c r="E367" s="256" t="s">
        <v>84</v>
      </c>
      <c r="F367" s="257">
        <v>44927</v>
      </c>
      <c r="G367" s="258">
        <v>25315.85</v>
      </c>
      <c r="H367" s="259">
        <v>0.2</v>
      </c>
      <c r="I367" s="250">
        <f t="shared" si="25"/>
        <v>7.955016323765534</v>
      </c>
      <c r="J367" s="260">
        <v>45292</v>
      </c>
      <c r="K367" s="261">
        <v>27329.73</v>
      </c>
      <c r="L367" s="253">
        <f t="shared" si="27"/>
        <v>0.2</v>
      </c>
    </row>
    <row r="368" spans="2:14" ht="15.75" hidden="1" x14ac:dyDescent="0.25">
      <c r="B368" s="244" t="s">
        <v>786</v>
      </c>
      <c r="C368" s="244"/>
      <c r="D368" s="286" t="s">
        <v>536</v>
      </c>
      <c r="E368" s="256" t="s">
        <v>84</v>
      </c>
      <c r="F368" s="257">
        <v>44927</v>
      </c>
      <c r="G368" s="258">
        <v>26556.400000000001</v>
      </c>
      <c r="H368" s="259">
        <v>0.2</v>
      </c>
      <c r="I368" s="250">
        <f t="shared" si="25"/>
        <v>8.2148935849738649</v>
      </c>
      <c r="J368" s="260">
        <v>45292</v>
      </c>
      <c r="K368" s="261">
        <v>28737.98</v>
      </c>
      <c r="L368" s="253">
        <f t="shared" si="27"/>
        <v>0.2</v>
      </c>
    </row>
    <row r="369" spans="2:12" ht="15.75" hidden="1" x14ac:dyDescent="0.25">
      <c r="B369" s="244" t="s">
        <v>787</v>
      </c>
      <c r="C369" s="244"/>
      <c r="D369" s="286" t="s">
        <v>537</v>
      </c>
      <c r="E369" s="256" t="s">
        <v>84</v>
      </c>
      <c r="F369" s="257">
        <v>44927</v>
      </c>
      <c r="G369" s="258">
        <v>27739.25</v>
      </c>
      <c r="H369" s="259">
        <v>0.2</v>
      </c>
      <c r="I369" s="250">
        <f t="shared" si="25"/>
        <v>8.441035716538849</v>
      </c>
      <c r="J369" s="260">
        <v>45292</v>
      </c>
      <c r="K369" s="261">
        <v>30080.73</v>
      </c>
      <c r="L369" s="253">
        <f t="shared" si="27"/>
        <v>0.2</v>
      </c>
    </row>
    <row r="370" spans="2:12" ht="15.75" hidden="1" x14ac:dyDescent="0.25">
      <c r="B370" s="244" t="s">
        <v>788</v>
      </c>
      <c r="C370" s="244"/>
      <c r="D370" s="286" t="s">
        <v>538</v>
      </c>
      <c r="E370" s="256" t="s">
        <v>84</v>
      </c>
      <c r="F370" s="257">
        <v>44927</v>
      </c>
      <c r="G370" s="258">
        <v>27248.800000000003</v>
      </c>
      <c r="H370" s="259">
        <v>0.2</v>
      </c>
      <c r="I370" s="250">
        <f t="shared" si="25"/>
        <v>8.3496520947711446</v>
      </c>
      <c r="J370" s="260">
        <v>45292</v>
      </c>
      <c r="K370" s="261">
        <v>29523.98</v>
      </c>
      <c r="L370" s="253">
        <f t="shared" si="27"/>
        <v>0.2</v>
      </c>
    </row>
    <row r="371" spans="2:12" ht="15.75" hidden="1" x14ac:dyDescent="0.25">
      <c r="B371" s="244" t="s">
        <v>789</v>
      </c>
      <c r="C371" s="244"/>
      <c r="D371" s="286" t="s">
        <v>539</v>
      </c>
      <c r="E371" s="256" t="s">
        <v>84</v>
      </c>
      <c r="F371" s="257">
        <v>44927</v>
      </c>
      <c r="G371" s="258">
        <v>22690.5</v>
      </c>
      <c r="H371" s="259">
        <v>0.2</v>
      </c>
      <c r="I371" s="250">
        <f t="shared" si="25"/>
        <v>7.3113417509530478</v>
      </c>
      <c r="J371" s="260">
        <v>45292</v>
      </c>
      <c r="K371" s="261">
        <v>24349.48</v>
      </c>
      <c r="L371" s="253">
        <f t="shared" si="27"/>
        <v>0.2</v>
      </c>
    </row>
    <row r="372" spans="2:12" ht="15.75" hidden="1" x14ac:dyDescent="0.25">
      <c r="B372" s="244" t="s">
        <v>790</v>
      </c>
      <c r="C372" s="244"/>
      <c r="D372" s="286" t="s">
        <v>540</v>
      </c>
      <c r="E372" s="256" t="s">
        <v>84</v>
      </c>
      <c r="F372" s="257">
        <v>44927</v>
      </c>
      <c r="G372" s="258">
        <v>22690.5</v>
      </c>
      <c r="H372" s="259">
        <v>0.2</v>
      </c>
      <c r="I372" s="250">
        <f t="shared" si="25"/>
        <v>7.3113417509530478</v>
      </c>
      <c r="J372" s="260">
        <v>45292</v>
      </c>
      <c r="K372" s="261">
        <v>24349.48</v>
      </c>
      <c r="L372" s="253">
        <f t="shared" si="27"/>
        <v>0.2</v>
      </c>
    </row>
    <row r="373" spans="2:12" ht="15.75" hidden="1" x14ac:dyDescent="0.25">
      <c r="B373" s="244" t="s">
        <v>791</v>
      </c>
      <c r="C373" s="244"/>
      <c r="D373" s="286" t="s">
        <v>541</v>
      </c>
      <c r="E373" s="256" t="s">
        <v>84</v>
      </c>
      <c r="F373" s="257">
        <v>44927</v>
      </c>
      <c r="G373" s="258">
        <v>30047.25</v>
      </c>
      <c r="H373" s="259">
        <v>0.2</v>
      </c>
      <c r="I373" s="250">
        <f t="shared" si="25"/>
        <v>8.8310244697934053</v>
      </c>
      <c r="J373" s="260">
        <v>45292</v>
      </c>
      <c r="K373" s="261">
        <v>32700.73</v>
      </c>
      <c r="L373" s="253">
        <f t="shared" si="27"/>
        <v>0.2</v>
      </c>
    </row>
    <row r="374" spans="2:12" ht="15.75" hidden="1" x14ac:dyDescent="0.25">
      <c r="B374" s="244" t="s">
        <v>792</v>
      </c>
      <c r="C374" s="244"/>
      <c r="D374" s="286" t="s">
        <v>542</v>
      </c>
      <c r="E374" s="256" t="s">
        <v>84</v>
      </c>
      <c r="F374" s="257">
        <v>44927</v>
      </c>
      <c r="G374" s="258">
        <v>22257.75</v>
      </c>
      <c r="H374" s="259">
        <v>0.2</v>
      </c>
      <c r="I374" s="250">
        <f t="shared" si="25"/>
        <v>7.1906639260482308</v>
      </c>
      <c r="J374" s="260">
        <v>45292</v>
      </c>
      <c r="K374" s="261">
        <v>23858.23</v>
      </c>
      <c r="L374" s="253">
        <f t="shared" si="27"/>
        <v>0.2</v>
      </c>
    </row>
    <row r="375" spans="2:12" ht="15.75" hidden="1" x14ac:dyDescent="0.25">
      <c r="B375" s="244" t="s">
        <v>793</v>
      </c>
      <c r="C375" s="244"/>
      <c r="D375" s="286" t="s">
        <v>124</v>
      </c>
      <c r="E375" s="256" t="s">
        <v>84</v>
      </c>
      <c r="F375" s="257">
        <v>44927</v>
      </c>
      <c r="G375" s="258">
        <v>20094</v>
      </c>
      <c r="H375" s="259">
        <v>0.2</v>
      </c>
      <c r="I375" s="250">
        <f t="shared" si="25"/>
        <v>6.5093062605752863</v>
      </c>
      <c r="J375" s="260">
        <v>45292</v>
      </c>
      <c r="K375" s="261">
        <v>21401.98</v>
      </c>
      <c r="L375" s="253">
        <f t="shared" si="27"/>
        <v>0.2</v>
      </c>
    </row>
    <row r="376" spans="2:12" ht="15.75" hidden="1" x14ac:dyDescent="0.25">
      <c r="B376" s="244" t="s">
        <v>794</v>
      </c>
      <c r="C376" s="244"/>
      <c r="D376" s="286" t="s">
        <v>696</v>
      </c>
      <c r="E376" s="256" t="s">
        <v>84</v>
      </c>
      <c r="F376" s="257">
        <v>44927</v>
      </c>
      <c r="G376" s="258">
        <v>24767.699999999997</v>
      </c>
      <c r="H376" s="259">
        <v>0.2</v>
      </c>
      <c r="I376" s="250">
        <f t="shared" si="25"/>
        <v>7.831893958663926</v>
      </c>
      <c r="J376" s="260">
        <v>45292</v>
      </c>
      <c r="K376" s="261">
        <v>26707.48</v>
      </c>
      <c r="L376" s="253">
        <f t="shared" si="27"/>
        <v>0.2</v>
      </c>
    </row>
    <row r="377" spans="2:12" ht="15.75" hidden="1" x14ac:dyDescent="0.25">
      <c r="B377" s="244" t="s">
        <v>795</v>
      </c>
      <c r="C377" s="244"/>
      <c r="D377" s="286" t="s">
        <v>697</v>
      </c>
      <c r="E377" s="256" t="s">
        <v>84</v>
      </c>
      <c r="F377" s="257">
        <v>44927</v>
      </c>
      <c r="G377" s="258">
        <v>25142.75</v>
      </c>
      <c r="H377" s="259">
        <v>0.2</v>
      </c>
      <c r="I377" s="250">
        <f t="shared" si="25"/>
        <v>7.831893958663926</v>
      </c>
      <c r="J377" s="260">
        <v>45292</v>
      </c>
      <c r="K377" s="261">
        <v>27111.903518291976</v>
      </c>
      <c r="L377" s="253">
        <f t="shared" si="27"/>
        <v>0.2</v>
      </c>
    </row>
    <row r="378" spans="2:12" ht="15.75" hidden="1" x14ac:dyDescent="0.25">
      <c r="B378" s="244" t="s">
        <v>756</v>
      </c>
      <c r="C378" s="269"/>
      <c r="D378" s="300" t="s">
        <v>701</v>
      </c>
      <c r="E378" s="256"/>
      <c r="F378" s="257"/>
      <c r="G378" s="258"/>
      <c r="H378" s="259"/>
      <c r="I378" s="250"/>
      <c r="J378" s="260"/>
      <c r="K378" s="261"/>
      <c r="L378" s="253"/>
    </row>
    <row r="379" spans="2:12" ht="15.75" hidden="1" x14ac:dyDescent="0.25">
      <c r="B379" s="244" t="s">
        <v>796</v>
      </c>
      <c r="C379" s="244"/>
      <c r="D379" s="286" t="s">
        <v>70</v>
      </c>
      <c r="E379" s="256" t="s">
        <v>84</v>
      </c>
      <c r="F379" s="257">
        <v>44927</v>
      </c>
      <c r="G379" s="258">
        <v>23328.5</v>
      </c>
      <c r="H379" s="259">
        <v>0.2</v>
      </c>
      <c r="I379" s="250">
        <f t="shared" si="25"/>
        <v>11.873888162547956</v>
      </c>
      <c r="J379" s="260">
        <v>45292</v>
      </c>
      <c r="K379" s="261">
        <v>26098.5</v>
      </c>
      <c r="L379" s="253">
        <f t="shared" ref="L379:L400" si="28">H379</f>
        <v>0.2</v>
      </c>
    </row>
    <row r="380" spans="2:12" ht="15.75" hidden="1" x14ac:dyDescent="0.25">
      <c r="B380" s="244" t="s">
        <v>797</v>
      </c>
      <c r="C380" s="244"/>
      <c r="D380" s="286" t="s">
        <v>71</v>
      </c>
      <c r="E380" s="256" t="s">
        <v>84</v>
      </c>
      <c r="F380" s="257">
        <v>44927</v>
      </c>
      <c r="G380" s="258">
        <v>23761.25</v>
      </c>
      <c r="H380" s="259">
        <v>0.2</v>
      </c>
      <c r="I380" s="250">
        <f t="shared" si="25"/>
        <v>11.903835025514226</v>
      </c>
      <c r="J380" s="260">
        <v>45292</v>
      </c>
      <c r="K380" s="261">
        <v>26589.75</v>
      </c>
      <c r="L380" s="253">
        <f t="shared" si="28"/>
        <v>0.2</v>
      </c>
    </row>
    <row r="381" spans="2:12" ht="15.75" hidden="1" x14ac:dyDescent="0.25">
      <c r="B381" s="244" t="s">
        <v>798</v>
      </c>
      <c r="C381" s="244"/>
      <c r="D381" s="286" t="s">
        <v>72</v>
      </c>
      <c r="E381" s="256" t="s">
        <v>84</v>
      </c>
      <c r="F381" s="257">
        <v>44927</v>
      </c>
      <c r="G381" s="258">
        <v>24626.75</v>
      </c>
      <c r="H381" s="259">
        <v>0.2</v>
      </c>
      <c r="I381" s="250">
        <f t="shared" si="25"/>
        <v>11.639781944430339</v>
      </c>
      <c r="J381" s="260">
        <v>45292</v>
      </c>
      <c r="K381" s="261">
        <v>27493.25</v>
      </c>
      <c r="L381" s="253">
        <f t="shared" si="28"/>
        <v>0.2</v>
      </c>
    </row>
    <row r="382" spans="2:12" ht="15.75" hidden="1" x14ac:dyDescent="0.25">
      <c r="B382" s="244" t="s">
        <v>799</v>
      </c>
      <c r="C382" s="244"/>
      <c r="D382" s="286" t="s">
        <v>530</v>
      </c>
      <c r="E382" s="256" t="s">
        <v>84</v>
      </c>
      <c r="F382" s="257">
        <v>44927</v>
      </c>
      <c r="G382" s="258">
        <v>17270</v>
      </c>
      <c r="H382" s="259">
        <v>0.2</v>
      </c>
      <c r="I382" s="250">
        <f t="shared" si="25"/>
        <v>10.839606253618996</v>
      </c>
      <c r="J382" s="260">
        <v>45292</v>
      </c>
      <c r="K382" s="261">
        <v>19142</v>
      </c>
      <c r="L382" s="253">
        <f t="shared" si="28"/>
        <v>0.2</v>
      </c>
    </row>
    <row r="383" spans="2:12" ht="15.75" hidden="1" x14ac:dyDescent="0.25">
      <c r="B383" s="244" t="s">
        <v>800</v>
      </c>
      <c r="C383" s="244"/>
      <c r="D383" s="286" t="s">
        <v>117</v>
      </c>
      <c r="E383" s="256" t="s">
        <v>84</v>
      </c>
      <c r="F383" s="257">
        <v>44927</v>
      </c>
      <c r="G383" s="258">
        <v>25925</v>
      </c>
      <c r="H383" s="259">
        <v>0.2</v>
      </c>
      <c r="I383" s="250">
        <f t="shared" si="25"/>
        <v>11.733847637415636</v>
      </c>
      <c r="J383" s="260">
        <v>45292</v>
      </c>
      <c r="K383" s="261">
        <v>28967</v>
      </c>
      <c r="L383" s="253">
        <f t="shared" si="28"/>
        <v>0.2</v>
      </c>
    </row>
    <row r="384" spans="2:12" ht="15.75" hidden="1" x14ac:dyDescent="0.25">
      <c r="B384" s="244" t="s">
        <v>801</v>
      </c>
      <c r="C384" s="244"/>
      <c r="D384" s="286" t="s">
        <v>260</v>
      </c>
      <c r="E384" s="256" t="s">
        <v>84</v>
      </c>
      <c r="F384" s="257">
        <v>44927</v>
      </c>
      <c r="G384" s="258">
        <v>20876.25</v>
      </c>
      <c r="H384" s="259">
        <v>0.2</v>
      </c>
      <c r="I384" s="250">
        <f t="shared" si="25"/>
        <v>11.302317226513381</v>
      </c>
      <c r="J384" s="260">
        <v>45292</v>
      </c>
      <c r="K384" s="261">
        <v>23235.75</v>
      </c>
      <c r="L384" s="253">
        <f t="shared" si="28"/>
        <v>0.2</v>
      </c>
    </row>
    <row r="385" spans="2:12" ht="15.75" hidden="1" x14ac:dyDescent="0.25">
      <c r="B385" s="244" t="s">
        <v>802</v>
      </c>
      <c r="C385" s="244"/>
      <c r="D385" s="286" t="s">
        <v>695</v>
      </c>
      <c r="E385" s="256" t="s">
        <v>84</v>
      </c>
      <c r="F385" s="257">
        <v>44927</v>
      </c>
      <c r="G385" s="258">
        <v>20876.25</v>
      </c>
      <c r="H385" s="259">
        <v>0.2</v>
      </c>
      <c r="I385" s="250">
        <f t="shared" si="25"/>
        <v>11.302317226513381</v>
      </c>
      <c r="J385" s="260">
        <v>45292</v>
      </c>
      <c r="K385" s="261">
        <v>23235.75</v>
      </c>
      <c r="L385" s="253">
        <f t="shared" si="28"/>
        <v>0.2</v>
      </c>
    </row>
    <row r="386" spans="2:12" ht="15.75" hidden="1" x14ac:dyDescent="0.25">
      <c r="B386" s="244" t="s">
        <v>803</v>
      </c>
      <c r="C386" s="244"/>
      <c r="D386" s="286" t="s">
        <v>531</v>
      </c>
      <c r="E386" s="256" t="s">
        <v>84</v>
      </c>
      <c r="F386" s="257">
        <v>44927</v>
      </c>
      <c r="G386" s="258">
        <v>23761.25</v>
      </c>
      <c r="H386" s="259">
        <v>0.2</v>
      </c>
      <c r="I386" s="250">
        <f t="shared" si="25"/>
        <v>11.571360934294276</v>
      </c>
      <c r="J386" s="260">
        <v>45292</v>
      </c>
      <c r="K386" s="261">
        <v>26510.75</v>
      </c>
      <c r="L386" s="253">
        <f t="shared" si="28"/>
        <v>0.2</v>
      </c>
    </row>
    <row r="387" spans="2:12" ht="15.75" hidden="1" x14ac:dyDescent="0.25">
      <c r="B387" s="244" t="s">
        <v>804</v>
      </c>
      <c r="C387" s="244"/>
      <c r="D387" s="286" t="s">
        <v>532</v>
      </c>
      <c r="E387" s="256" t="s">
        <v>84</v>
      </c>
      <c r="F387" s="257">
        <v>44927</v>
      </c>
      <c r="G387" s="258">
        <v>20876.25</v>
      </c>
      <c r="H387" s="259">
        <v>0.2</v>
      </c>
      <c r="I387" s="250">
        <f t="shared" si="25"/>
        <v>11.302317226513381</v>
      </c>
      <c r="J387" s="260">
        <v>45292</v>
      </c>
      <c r="K387" s="261">
        <v>23235.75</v>
      </c>
      <c r="L387" s="253">
        <f t="shared" si="28"/>
        <v>0.2</v>
      </c>
    </row>
    <row r="388" spans="2:12" ht="15.75" hidden="1" x14ac:dyDescent="0.25">
      <c r="B388" s="244" t="s">
        <v>805</v>
      </c>
      <c r="C388" s="244"/>
      <c r="D388" s="286" t="s">
        <v>533</v>
      </c>
      <c r="E388" s="256" t="s">
        <v>84</v>
      </c>
      <c r="F388" s="257">
        <v>44927</v>
      </c>
      <c r="G388" s="258">
        <v>22030.25</v>
      </c>
      <c r="H388" s="259">
        <v>0.2</v>
      </c>
      <c r="I388" s="250">
        <f t="shared" si="25"/>
        <v>11.418390621985679</v>
      </c>
      <c r="J388" s="260">
        <v>45292</v>
      </c>
      <c r="K388" s="261">
        <v>24545.75</v>
      </c>
      <c r="L388" s="253">
        <f t="shared" si="28"/>
        <v>0.2</v>
      </c>
    </row>
    <row r="389" spans="2:12" ht="15.75" hidden="1" x14ac:dyDescent="0.25">
      <c r="B389" s="244" t="s">
        <v>806</v>
      </c>
      <c r="C389" s="244"/>
      <c r="D389" s="286" t="s">
        <v>534</v>
      </c>
      <c r="E389" s="256" t="s">
        <v>84</v>
      </c>
      <c r="F389" s="257">
        <v>44927</v>
      </c>
      <c r="G389" s="258">
        <v>22780.35</v>
      </c>
      <c r="H389" s="259">
        <v>0.2</v>
      </c>
      <c r="I389" s="250">
        <f t="shared" si="25"/>
        <v>11.487532017725812</v>
      </c>
      <c r="J389" s="260">
        <v>45292</v>
      </c>
      <c r="K389" s="261">
        <v>25397.25</v>
      </c>
      <c r="L389" s="253">
        <f t="shared" si="28"/>
        <v>0.2</v>
      </c>
    </row>
    <row r="390" spans="2:12" ht="15.75" hidden="1" x14ac:dyDescent="0.25">
      <c r="B390" s="244" t="s">
        <v>807</v>
      </c>
      <c r="C390" s="244"/>
      <c r="D390" s="286" t="s">
        <v>535</v>
      </c>
      <c r="E390" s="256" t="s">
        <v>84</v>
      </c>
      <c r="F390" s="257">
        <v>44927</v>
      </c>
      <c r="G390" s="258">
        <v>24222.85</v>
      </c>
      <c r="H390" s="259">
        <v>0.2</v>
      </c>
      <c r="I390" s="250">
        <f t="shared" si="25"/>
        <v>11.608460606410901</v>
      </c>
      <c r="J390" s="260">
        <v>45292</v>
      </c>
      <c r="K390" s="261">
        <v>27034.75</v>
      </c>
      <c r="L390" s="253">
        <f t="shared" si="28"/>
        <v>0.2</v>
      </c>
    </row>
    <row r="391" spans="2:12" ht="15.75" hidden="1" x14ac:dyDescent="0.25">
      <c r="B391" s="244" t="s">
        <v>808</v>
      </c>
      <c r="C391" s="244"/>
      <c r="D391" s="286" t="s">
        <v>536</v>
      </c>
      <c r="E391" s="256" t="s">
        <v>84</v>
      </c>
      <c r="F391" s="257">
        <v>44927</v>
      </c>
      <c r="G391" s="258">
        <v>25463.4</v>
      </c>
      <c r="H391" s="259">
        <v>0.2</v>
      </c>
      <c r="I391" s="250">
        <f t="shared" si="25"/>
        <v>11.701500977874119</v>
      </c>
      <c r="J391" s="260">
        <v>45292</v>
      </c>
      <c r="K391" s="261">
        <v>28443</v>
      </c>
      <c r="L391" s="253">
        <f t="shared" si="28"/>
        <v>0.2</v>
      </c>
    </row>
    <row r="392" spans="2:12" ht="15.75" hidden="1" x14ac:dyDescent="0.25">
      <c r="B392" s="244" t="s">
        <v>809</v>
      </c>
      <c r="C392" s="244"/>
      <c r="D392" s="286" t="s">
        <v>537</v>
      </c>
      <c r="E392" s="256" t="s">
        <v>84</v>
      </c>
      <c r="F392" s="257">
        <v>44927</v>
      </c>
      <c r="G392" s="258">
        <v>26646.25</v>
      </c>
      <c r="H392" s="259">
        <v>0.2</v>
      </c>
      <c r="I392" s="250">
        <f t="shared" si="25"/>
        <v>11.782145705305624</v>
      </c>
      <c r="J392" s="260">
        <v>45292</v>
      </c>
      <c r="K392" s="261">
        <v>29785.75</v>
      </c>
      <c r="L392" s="253">
        <f t="shared" si="28"/>
        <v>0.2</v>
      </c>
    </row>
    <row r="393" spans="2:12" ht="15.75" hidden="1" x14ac:dyDescent="0.25">
      <c r="B393" s="244" t="s">
        <v>810</v>
      </c>
      <c r="C393" s="244"/>
      <c r="D393" s="286" t="s">
        <v>538</v>
      </c>
      <c r="E393" s="256" t="s">
        <v>84</v>
      </c>
      <c r="F393" s="257">
        <v>44927</v>
      </c>
      <c r="G393" s="258">
        <v>26155.800000000003</v>
      </c>
      <c r="H393" s="259">
        <v>0.2</v>
      </c>
      <c r="I393" s="250">
        <f t="shared" si="25"/>
        <v>11.749592824536023</v>
      </c>
      <c r="J393" s="260">
        <v>45292</v>
      </c>
      <c r="K393" s="261">
        <v>29229</v>
      </c>
      <c r="L393" s="253">
        <f t="shared" si="28"/>
        <v>0.2</v>
      </c>
    </row>
    <row r="394" spans="2:12" ht="15.75" hidden="1" x14ac:dyDescent="0.25">
      <c r="B394" s="244" t="s">
        <v>811</v>
      </c>
      <c r="C394" s="244"/>
      <c r="D394" s="286" t="s">
        <v>539</v>
      </c>
      <c r="E394" s="256" t="s">
        <v>84</v>
      </c>
      <c r="F394" s="257">
        <v>44927</v>
      </c>
      <c r="G394" s="258">
        <v>21597.5</v>
      </c>
      <c r="H394" s="259">
        <v>0.2</v>
      </c>
      <c r="I394" s="250">
        <f t="shared" ref="I394:I457" si="29">K394/G394*100-100</f>
        <v>11.376316703322146</v>
      </c>
      <c r="J394" s="260">
        <v>45292</v>
      </c>
      <c r="K394" s="261">
        <v>24054.5</v>
      </c>
      <c r="L394" s="253">
        <f t="shared" si="28"/>
        <v>0.2</v>
      </c>
    </row>
    <row r="395" spans="2:12" ht="15.75" hidden="1" x14ac:dyDescent="0.25">
      <c r="B395" s="244" t="s">
        <v>812</v>
      </c>
      <c r="C395" s="244"/>
      <c r="D395" s="286" t="s">
        <v>540</v>
      </c>
      <c r="E395" s="256" t="s">
        <v>84</v>
      </c>
      <c r="F395" s="257">
        <v>44927</v>
      </c>
      <c r="G395" s="258">
        <v>21597.5</v>
      </c>
      <c r="H395" s="259">
        <v>0.2</v>
      </c>
      <c r="I395" s="250">
        <f t="shared" si="29"/>
        <v>11.376316703322146</v>
      </c>
      <c r="J395" s="260">
        <v>45292</v>
      </c>
      <c r="K395" s="261">
        <v>24054.5</v>
      </c>
      <c r="L395" s="253">
        <f t="shared" si="28"/>
        <v>0.2</v>
      </c>
    </row>
    <row r="396" spans="2:12" ht="15.75" hidden="1" x14ac:dyDescent="0.25">
      <c r="B396" s="244" t="s">
        <v>813</v>
      </c>
      <c r="C396" s="244"/>
      <c r="D396" s="286" t="s">
        <v>541</v>
      </c>
      <c r="E396" s="256" t="s">
        <v>84</v>
      </c>
      <c r="F396" s="257">
        <v>44927</v>
      </c>
      <c r="G396" s="258">
        <v>28954.25</v>
      </c>
      <c r="H396" s="259">
        <v>0.2</v>
      </c>
      <c r="I396" s="250">
        <f t="shared" si="29"/>
        <v>11.920529801324491</v>
      </c>
      <c r="J396" s="260">
        <v>45292</v>
      </c>
      <c r="K396" s="261">
        <v>32405.75</v>
      </c>
      <c r="L396" s="253">
        <f t="shared" si="28"/>
        <v>0.2</v>
      </c>
    </row>
    <row r="397" spans="2:12" ht="15.75" hidden="1" x14ac:dyDescent="0.25">
      <c r="B397" s="244" t="s">
        <v>814</v>
      </c>
      <c r="C397" s="244"/>
      <c r="D397" s="286" t="s">
        <v>542</v>
      </c>
      <c r="E397" s="256" t="s">
        <v>84</v>
      </c>
      <c r="F397" s="257">
        <v>44927</v>
      </c>
      <c r="G397" s="258">
        <v>21164.75</v>
      </c>
      <c r="H397" s="259">
        <v>0.2</v>
      </c>
      <c r="I397" s="250">
        <f t="shared" si="29"/>
        <v>11.33252223626549</v>
      </c>
      <c r="J397" s="260">
        <v>45292</v>
      </c>
      <c r="K397" s="261">
        <v>23563.25</v>
      </c>
      <c r="L397" s="253">
        <f t="shared" si="28"/>
        <v>0.2</v>
      </c>
    </row>
    <row r="398" spans="2:12" ht="15.75" hidden="1" x14ac:dyDescent="0.25">
      <c r="B398" s="244" t="s">
        <v>815</v>
      </c>
      <c r="C398" s="244"/>
      <c r="D398" s="286" t="s">
        <v>124</v>
      </c>
      <c r="E398" s="256" t="s">
        <v>84</v>
      </c>
      <c r="F398" s="257">
        <v>44927</v>
      </c>
      <c r="G398" s="258">
        <v>19001</v>
      </c>
      <c r="H398" s="259">
        <v>0.2</v>
      </c>
      <c r="I398" s="250">
        <f t="shared" si="29"/>
        <v>11.083627177516959</v>
      </c>
      <c r="J398" s="260">
        <v>45292</v>
      </c>
      <c r="K398" s="261">
        <v>21107</v>
      </c>
      <c r="L398" s="253">
        <f t="shared" si="28"/>
        <v>0.2</v>
      </c>
    </row>
    <row r="399" spans="2:12" ht="15.75" hidden="1" x14ac:dyDescent="0.25">
      <c r="B399" s="244" t="s">
        <v>816</v>
      </c>
      <c r="C399" s="244"/>
      <c r="D399" s="286" t="s">
        <v>696</v>
      </c>
      <c r="E399" s="256" t="s">
        <v>84</v>
      </c>
      <c r="F399" s="257">
        <v>44927</v>
      </c>
      <c r="G399" s="258">
        <v>23674.699999999997</v>
      </c>
      <c r="H399" s="259">
        <v>0.2</v>
      </c>
      <c r="I399" s="250">
        <f t="shared" si="29"/>
        <v>11.564243686298042</v>
      </c>
      <c r="J399" s="260">
        <v>45292</v>
      </c>
      <c r="K399" s="261">
        <v>26412.5</v>
      </c>
      <c r="L399" s="253">
        <f t="shared" si="28"/>
        <v>0.2</v>
      </c>
    </row>
    <row r="400" spans="2:12" ht="15.75" hidden="1" x14ac:dyDescent="0.25">
      <c r="B400" s="244" t="s">
        <v>817</v>
      </c>
      <c r="C400" s="244"/>
      <c r="D400" s="286" t="s">
        <v>697</v>
      </c>
      <c r="E400" s="256" t="s">
        <v>84</v>
      </c>
      <c r="F400" s="257">
        <v>44927</v>
      </c>
      <c r="G400" s="258">
        <v>24049.75</v>
      </c>
      <c r="H400" s="259">
        <v>0.2</v>
      </c>
      <c r="I400" s="250">
        <f t="shared" si="29"/>
        <v>11.959583779457162</v>
      </c>
      <c r="J400" s="260">
        <v>45292</v>
      </c>
      <c r="K400" s="261">
        <v>26926</v>
      </c>
      <c r="L400" s="253">
        <f t="shared" si="28"/>
        <v>0.2</v>
      </c>
    </row>
    <row r="401" spans="2:15" ht="15.75" hidden="1" x14ac:dyDescent="0.25">
      <c r="B401" s="244" t="s">
        <v>757</v>
      </c>
      <c r="C401" s="269"/>
      <c r="D401" s="300" t="s">
        <v>702</v>
      </c>
      <c r="E401" s="256"/>
      <c r="F401" s="257"/>
      <c r="G401" s="258"/>
      <c r="H401" s="259"/>
      <c r="I401" s="250"/>
      <c r="J401" s="260"/>
      <c r="K401" s="261"/>
      <c r="L401" s="253"/>
    </row>
    <row r="402" spans="2:15" ht="15.75" hidden="1" x14ac:dyDescent="0.25">
      <c r="B402" s="244" t="s">
        <v>818</v>
      </c>
      <c r="C402" s="244"/>
      <c r="D402" s="286" t="s">
        <v>70</v>
      </c>
      <c r="E402" s="256" t="s">
        <v>84</v>
      </c>
      <c r="F402" s="257">
        <v>44927</v>
      </c>
      <c r="G402" s="258">
        <v>18369.5</v>
      </c>
      <c r="H402" s="259">
        <v>0.2</v>
      </c>
      <c r="I402" s="250">
        <f t="shared" si="29"/>
        <v>7.0115136503443125</v>
      </c>
      <c r="J402" s="260">
        <v>45292</v>
      </c>
      <c r="K402" s="261">
        <v>19657.48</v>
      </c>
      <c r="L402" s="253">
        <f t="shared" ref="L402:L446" si="30">H402</f>
        <v>0.2</v>
      </c>
    </row>
    <row r="403" spans="2:15" ht="15.75" hidden="1" x14ac:dyDescent="0.25">
      <c r="B403" s="244" t="s">
        <v>819</v>
      </c>
      <c r="C403" s="244"/>
      <c r="D403" s="286" t="s">
        <v>71</v>
      </c>
      <c r="E403" s="256" t="s">
        <v>84</v>
      </c>
      <c r="F403" s="257">
        <v>44927</v>
      </c>
      <c r="G403" s="258">
        <v>18802.25</v>
      </c>
      <c r="H403" s="259">
        <v>0.2</v>
      </c>
      <c r="I403" s="250">
        <f t="shared" si="29"/>
        <v>7.1612705926152387</v>
      </c>
      <c r="J403" s="260">
        <v>45292</v>
      </c>
      <c r="K403" s="261">
        <v>20148.73</v>
      </c>
      <c r="L403" s="253">
        <f t="shared" si="30"/>
        <v>0.2</v>
      </c>
    </row>
    <row r="404" spans="2:15" ht="15.75" hidden="1" x14ac:dyDescent="0.25">
      <c r="B404" s="244" t="s">
        <v>820</v>
      </c>
      <c r="C404" s="244"/>
      <c r="D404" s="286" t="s">
        <v>72</v>
      </c>
      <c r="E404" s="256" t="s">
        <v>84</v>
      </c>
      <c r="F404" s="257">
        <v>44927</v>
      </c>
      <c r="G404" s="258">
        <v>19667.75</v>
      </c>
      <c r="H404" s="259">
        <v>0.2</v>
      </c>
      <c r="I404" s="250">
        <f t="shared" si="29"/>
        <v>7.4410138424578349</v>
      </c>
      <c r="J404" s="260">
        <v>45292</v>
      </c>
      <c r="K404" s="261">
        <v>21131.23</v>
      </c>
      <c r="L404" s="253">
        <f t="shared" si="30"/>
        <v>0.2</v>
      </c>
    </row>
    <row r="405" spans="2:15" ht="15.75" hidden="1" x14ac:dyDescent="0.25">
      <c r="B405" s="244" t="s">
        <v>821</v>
      </c>
      <c r="C405" s="244"/>
      <c r="D405" s="286" t="s">
        <v>530</v>
      </c>
      <c r="E405" s="256" t="s">
        <v>84</v>
      </c>
      <c r="F405" s="257">
        <v>44927</v>
      </c>
      <c r="G405" s="258">
        <v>12311</v>
      </c>
      <c r="H405" s="259">
        <v>0.2</v>
      </c>
      <c r="I405" s="250">
        <f t="shared" si="29"/>
        <v>3.8094387133457843</v>
      </c>
      <c r="J405" s="260">
        <v>45292</v>
      </c>
      <c r="K405" s="261">
        <v>12779.98</v>
      </c>
      <c r="L405" s="253">
        <f t="shared" si="30"/>
        <v>0.2</v>
      </c>
    </row>
    <row r="406" spans="2:15" ht="15.75" hidden="1" x14ac:dyDescent="0.25">
      <c r="B406" s="244" t="s">
        <v>822</v>
      </c>
      <c r="C406" s="244"/>
      <c r="D406" s="286" t="s">
        <v>117</v>
      </c>
      <c r="E406" s="256" t="s">
        <v>84</v>
      </c>
      <c r="F406" s="257">
        <v>44927</v>
      </c>
      <c r="G406" s="258">
        <v>20966</v>
      </c>
      <c r="H406" s="259">
        <v>0.2</v>
      </c>
      <c r="I406" s="250">
        <f t="shared" si="29"/>
        <v>7.8173232853190768</v>
      </c>
      <c r="J406" s="260">
        <v>45292</v>
      </c>
      <c r="K406" s="261">
        <v>22604.98</v>
      </c>
      <c r="L406" s="253">
        <f t="shared" si="30"/>
        <v>0.2</v>
      </c>
    </row>
    <row r="407" spans="2:15" ht="15.75" hidden="1" x14ac:dyDescent="0.25">
      <c r="B407" s="244" t="s">
        <v>823</v>
      </c>
      <c r="C407" s="244"/>
      <c r="D407" s="286" t="s">
        <v>260</v>
      </c>
      <c r="E407" s="256" t="s">
        <v>84</v>
      </c>
      <c r="F407" s="257">
        <v>44927</v>
      </c>
      <c r="G407" s="258">
        <v>15917.25</v>
      </c>
      <c r="H407" s="259">
        <v>0.2</v>
      </c>
      <c r="I407" s="250">
        <f t="shared" si="29"/>
        <v>6.0090782013224668</v>
      </c>
      <c r="J407" s="260">
        <v>45292</v>
      </c>
      <c r="K407" s="261">
        <v>16873.73</v>
      </c>
      <c r="L407" s="253">
        <f t="shared" si="30"/>
        <v>0.2</v>
      </c>
    </row>
    <row r="408" spans="2:15" ht="15.75" hidden="1" x14ac:dyDescent="0.25">
      <c r="B408" s="244" t="s">
        <v>824</v>
      </c>
      <c r="C408" s="244"/>
      <c r="D408" s="286" t="s">
        <v>695</v>
      </c>
      <c r="E408" s="256" t="s">
        <v>84</v>
      </c>
      <c r="F408" s="257">
        <v>44927</v>
      </c>
      <c r="G408" s="258">
        <v>15917.25</v>
      </c>
      <c r="H408" s="259">
        <v>0.2</v>
      </c>
      <c r="I408" s="250">
        <f t="shared" si="29"/>
        <v>6.0090782013224668</v>
      </c>
      <c r="J408" s="260">
        <v>45292</v>
      </c>
      <c r="K408" s="261">
        <v>16873.73</v>
      </c>
      <c r="L408" s="253">
        <f t="shared" si="30"/>
        <v>0.2</v>
      </c>
    </row>
    <row r="409" spans="2:15" ht="15.75" hidden="1" x14ac:dyDescent="0.25">
      <c r="B409" s="244" t="s">
        <v>825</v>
      </c>
      <c r="C409" s="244"/>
      <c r="D409" s="286" t="s">
        <v>531</v>
      </c>
      <c r="E409" s="256" t="s">
        <v>84</v>
      </c>
      <c r="F409" s="257">
        <v>44927</v>
      </c>
      <c r="G409" s="258">
        <v>18802.25</v>
      </c>
      <c r="H409" s="259">
        <v>0.2</v>
      </c>
      <c r="I409" s="250">
        <f t="shared" si="29"/>
        <v>7.1612705926152387</v>
      </c>
      <c r="J409" s="260">
        <v>45292</v>
      </c>
      <c r="K409" s="261">
        <v>20148.73</v>
      </c>
      <c r="L409" s="253">
        <f t="shared" si="30"/>
        <v>0.2</v>
      </c>
    </row>
    <row r="410" spans="2:15" ht="15.75" hidden="1" x14ac:dyDescent="0.25">
      <c r="B410" s="244" t="s">
        <v>826</v>
      </c>
      <c r="C410" s="244"/>
      <c r="D410" s="286" t="s">
        <v>532</v>
      </c>
      <c r="E410" s="256" t="s">
        <v>84</v>
      </c>
      <c r="F410" s="257">
        <v>44927</v>
      </c>
      <c r="G410" s="258">
        <v>15917.25</v>
      </c>
      <c r="H410" s="259">
        <v>0.2</v>
      </c>
      <c r="I410" s="250">
        <f t="shared" si="29"/>
        <v>6.0090782013224668</v>
      </c>
      <c r="J410" s="260">
        <v>45292</v>
      </c>
      <c r="K410" s="261">
        <v>16873.73</v>
      </c>
      <c r="L410" s="253">
        <f t="shared" si="30"/>
        <v>0.2</v>
      </c>
    </row>
    <row r="411" spans="2:15" ht="15.75" hidden="1" x14ac:dyDescent="0.25">
      <c r="B411" s="244" t="s">
        <v>827</v>
      </c>
      <c r="C411" s="244"/>
      <c r="D411" s="286" t="s">
        <v>533</v>
      </c>
      <c r="E411" s="256" t="s">
        <v>84</v>
      </c>
      <c r="F411" s="257">
        <v>44927</v>
      </c>
      <c r="G411" s="258">
        <v>17071.25</v>
      </c>
      <c r="H411" s="259">
        <v>0.2</v>
      </c>
      <c r="I411" s="250">
        <f t="shared" si="29"/>
        <v>6.5166874130482455</v>
      </c>
      <c r="J411" s="260">
        <v>45292</v>
      </c>
      <c r="K411" s="261">
        <v>18183.73</v>
      </c>
      <c r="L411" s="253">
        <f t="shared" si="30"/>
        <v>0.2</v>
      </c>
    </row>
    <row r="412" spans="2:15" ht="15.75" hidden="1" x14ac:dyDescent="0.25">
      <c r="B412" s="244" t="s">
        <v>828</v>
      </c>
      <c r="C412" s="244"/>
      <c r="D412" s="286" t="s">
        <v>534</v>
      </c>
      <c r="E412" s="256" t="s">
        <v>84</v>
      </c>
      <c r="F412" s="257">
        <v>44927</v>
      </c>
      <c r="G412" s="258">
        <v>17821.349999999999</v>
      </c>
      <c r="H412" s="259">
        <v>0.2</v>
      </c>
      <c r="I412" s="250">
        <f t="shared" si="29"/>
        <v>6.811380731538307</v>
      </c>
      <c r="J412" s="260">
        <v>45292</v>
      </c>
      <c r="K412" s="261">
        <v>19035.23</v>
      </c>
      <c r="L412" s="253">
        <f t="shared" si="30"/>
        <v>0.2</v>
      </c>
    </row>
    <row r="413" spans="2:15" ht="15.75" hidden="1" x14ac:dyDescent="0.25">
      <c r="B413" s="244" t="s">
        <v>829</v>
      </c>
      <c r="C413" s="244"/>
      <c r="D413" s="286" t="s">
        <v>535</v>
      </c>
      <c r="E413" s="256" t="s">
        <v>84</v>
      </c>
      <c r="F413" s="257">
        <v>44927</v>
      </c>
      <c r="G413" s="258">
        <v>19263.849999999999</v>
      </c>
      <c r="H413" s="259">
        <v>0.2</v>
      </c>
      <c r="I413" s="250">
        <f t="shared" si="29"/>
        <v>7.3135951536167596</v>
      </c>
      <c r="J413" s="260">
        <v>45292</v>
      </c>
      <c r="K413" s="261">
        <v>20672.73</v>
      </c>
      <c r="L413" s="253">
        <f t="shared" si="30"/>
        <v>0.2</v>
      </c>
    </row>
    <row r="414" spans="2:15" ht="15.75" hidden="1" x14ac:dyDescent="0.25">
      <c r="B414" s="244" t="s">
        <v>830</v>
      </c>
      <c r="C414" s="244"/>
      <c r="D414" s="286" t="s">
        <v>536</v>
      </c>
      <c r="E414" s="256" t="s">
        <v>84</v>
      </c>
      <c r="F414" s="257">
        <v>44927</v>
      </c>
      <c r="G414" s="258">
        <v>20504.400000000001</v>
      </c>
      <c r="H414" s="259">
        <v>0.2</v>
      </c>
      <c r="I414" s="250">
        <f t="shared" si="29"/>
        <v>7.6889838278613212</v>
      </c>
      <c r="J414" s="260">
        <v>45292</v>
      </c>
      <c r="K414" s="261">
        <v>22080.98</v>
      </c>
      <c r="L414" s="253">
        <f t="shared" si="30"/>
        <v>0.2</v>
      </c>
    </row>
    <row r="415" spans="2:15" ht="15.75" hidden="1" x14ac:dyDescent="0.25">
      <c r="B415" s="244" t="s">
        <v>831</v>
      </c>
      <c r="C415" s="244"/>
      <c r="D415" s="286" t="s">
        <v>537</v>
      </c>
      <c r="E415" s="256" t="s">
        <v>84</v>
      </c>
      <c r="F415" s="257">
        <v>44927</v>
      </c>
      <c r="G415" s="258">
        <v>21687.25</v>
      </c>
      <c r="H415" s="259">
        <v>0.2</v>
      </c>
      <c r="I415" s="250">
        <f t="shared" si="29"/>
        <v>8.006916506242149</v>
      </c>
      <c r="J415" s="260">
        <v>45292</v>
      </c>
      <c r="K415" s="261">
        <v>23423.73</v>
      </c>
      <c r="L415" s="253">
        <f t="shared" si="30"/>
        <v>0.2</v>
      </c>
    </row>
    <row r="416" spans="2:15" ht="15.75" hidden="1" x14ac:dyDescent="0.25">
      <c r="B416" s="244" t="s">
        <v>832</v>
      </c>
      <c r="C416" s="244"/>
      <c r="D416" s="286" t="s">
        <v>538</v>
      </c>
      <c r="E416" s="256" t="s">
        <v>84</v>
      </c>
      <c r="F416" s="257">
        <v>44927</v>
      </c>
      <c r="G416" s="258">
        <v>21196.800000000003</v>
      </c>
      <c r="H416" s="259">
        <v>0.2</v>
      </c>
      <c r="I416" s="250">
        <f t="shared" si="29"/>
        <v>7.8793968900966007</v>
      </c>
      <c r="J416" s="260">
        <v>45292</v>
      </c>
      <c r="K416" s="261">
        <v>22866.98</v>
      </c>
      <c r="L416" s="253">
        <f t="shared" si="30"/>
        <v>0.2</v>
      </c>
      <c r="O416" s="2">
        <v>43410</v>
      </c>
    </row>
    <row r="417" spans="2:15" ht="15.75" hidden="1" x14ac:dyDescent="0.25">
      <c r="B417" s="244" t="s">
        <v>833</v>
      </c>
      <c r="C417" s="244"/>
      <c r="D417" s="286" t="s">
        <v>539</v>
      </c>
      <c r="E417" s="256" t="s">
        <v>84</v>
      </c>
      <c r="F417" s="257">
        <v>44927</v>
      </c>
      <c r="G417" s="258">
        <v>16638.5</v>
      </c>
      <c r="H417" s="259">
        <v>0.2</v>
      </c>
      <c r="I417" s="250">
        <f t="shared" si="29"/>
        <v>6.3345854494095022</v>
      </c>
      <c r="J417" s="260">
        <v>45292</v>
      </c>
      <c r="K417" s="261">
        <v>17692.48</v>
      </c>
      <c r="L417" s="253">
        <f t="shared" si="30"/>
        <v>0.2</v>
      </c>
      <c r="O417" s="2">
        <v>33570</v>
      </c>
    </row>
    <row r="418" spans="2:15" ht="15.75" hidden="1" x14ac:dyDescent="0.25">
      <c r="B418" s="244" t="s">
        <v>834</v>
      </c>
      <c r="C418" s="244"/>
      <c r="D418" s="286" t="s">
        <v>540</v>
      </c>
      <c r="E418" s="256" t="s">
        <v>84</v>
      </c>
      <c r="F418" s="257">
        <v>44927</v>
      </c>
      <c r="G418" s="258">
        <v>16638.5</v>
      </c>
      <c r="H418" s="259">
        <v>0.2</v>
      </c>
      <c r="I418" s="250">
        <f t="shared" si="29"/>
        <v>6.3345854494095022</v>
      </c>
      <c r="J418" s="260">
        <v>45292</v>
      </c>
      <c r="K418" s="261">
        <v>17692.48</v>
      </c>
      <c r="L418" s="253">
        <f t="shared" si="30"/>
        <v>0.2</v>
      </c>
    </row>
    <row r="419" spans="2:15" ht="15.75" hidden="1" x14ac:dyDescent="0.25">
      <c r="B419" s="244" t="s">
        <v>835</v>
      </c>
      <c r="C419" s="244"/>
      <c r="D419" s="286" t="s">
        <v>541</v>
      </c>
      <c r="E419" s="256" t="s">
        <v>84</v>
      </c>
      <c r="F419" s="257">
        <v>44927</v>
      </c>
      <c r="G419" s="258">
        <v>23995.25</v>
      </c>
      <c r="H419" s="259">
        <v>0.2</v>
      </c>
      <c r="I419" s="250">
        <f t="shared" si="29"/>
        <v>8.5370229524593526</v>
      </c>
      <c r="J419" s="260">
        <v>45292</v>
      </c>
      <c r="K419" s="261">
        <v>26043.73</v>
      </c>
      <c r="L419" s="253">
        <f t="shared" si="30"/>
        <v>0.2</v>
      </c>
    </row>
    <row r="420" spans="2:15" ht="15.75" hidden="1" x14ac:dyDescent="0.25">
      <c r="B420" s="244" t="s">
        <v>836</v>
      </c>
      <c r="C420" s="244"/>
      <c r="D420" s="286" t="s">
        <v>542</v>
      </c>
      <c r="E420" s="256" t="s">
        <v>84</v>
      </c>
      <c r="F420" s="257">
        <v>44927</v>
      </c>
      <c r="G420" s="258">
        <v>16205.75</v>
      </c>
      <c r="H420" s="259">
        <v>0.2</v>
      </c>
      <c r="I420" s="250">
        <f t="shared" si="29"/>
        <v>6.1427579717075815</v>
      </c>
      <c r="J420" s="260">
        <v>45292</v>
      </c>
      <c r="K420" s="261">
        <v>17201.23</v>
      </c>
      <c r="L420" s="253">
        <f t="shared" si="30"/>
        <v>0.2</v>
      </c>
    </row>
    <row r="421" spans="2:15" ht="15.75" hidden="1" x14ac:dyDescent="0.25">
      <c r="B421" s="244" t="s">
        <v>837</v>
      </c>
      <c r="C421" s="244"/>
      <c r="D421" s="286" t="s">
        <v>124</v>
      </c>
      <c r="E421" s="256" t="s">
        <v>84</v>
      </c>
      <c r="F421" s="257">
        <v>44927</v>
      </c>
      <c r="G421" s="258">
        <v>14042</v>
      </c>
      <c r="H421" s="259">
        <v>0.2</v>
      </c>
      <c r="I421" s="250">
        <f t="shared" si="29"/>
        <v>5.0062669135450619</v>
      </c>
      <c r="J421" s="260">
        <v>45292</v>
      </c>
      <c r="K421" s="261">
        <v>14744.98</v>
      </c>
      <c r="L421" s="253">
        <f t="shared" si="30"/>
        <v>0.2</v>
      </c>
    </row>
    <row r="422" spans="2:15" ht="15.75" hidden="1" x14ac:dyDescent="0.25">
      <c r="B422" s="244" t="s">
        <v>838</v>
      </c>
      <c r="C422" s="244"/>
      <c r="D422" s="286" t="s">
        <v>696</v>
      </c>
      <c r="E422" s="256" t="s">
        <v>84</v>
      </c>
      <c r="F422" s="257">
        <v>44927</v>
      </c>
      <c r="G422" s="258">
        <v>18715.699999999997</v>
      </c>
      <c r="H422" s="259">
        <v>0.2</v>
      </c>
      <c r="I422" s="250">
        <f t="shared" si="29"/>
        <v>7.1318732401139329</v>
      </c>
      <c r="J422" s="260">
        <v>45292</v>
      </c>
      <c r="K422" s="261">
        <v>20050.48</v>
      </c>
      <c r="L422" s="253">
        <f t="shared" si="30"/>
        <v>0.2</v>
      </c>
    </row>
    <row r="423" spans="2:15" ht="15.75" hidden="1" x14ac:dyDescent="0.25">
      <c r="B423" s="244" t="s">
        <v>839</v>
      </c>
      <c r="C423" s="244"/>
      <c r="D423" s="286" t="s">
        <v>697</v>
      </c>
      <c r="E423" s="256" t="s">
        <v>84</v>
      </c>
      <c r="F423" s="257">
        <v>44927</v>
      </c>
      <c r="G423" s="258">
        <v>19090.75</v>
      </c>
      <c r="H423" s="259">
        <v>0.2</v>
      </c>
      <c r="I423" s="250">
        <f t="shared" si="29"/>
        <v>7.1318732401139329</v>
      </c>
      <c r="J423" s="260">
        <v>45292</v>
      </c>
      <c r="K423" s="261">
        <v>20452.27809058705</v>
      </c>
      <c r="L423" s="253">
        <f t="shared" si="30"/>
        <v>0.2</v>
      </c>
    </row>
    <row r="424" spans="2:15" s="8" customFormat="1" ht="15.75" hidden="1" x14ac:dyDescent="0.25">
      <c r="B424" s="244" t="s">
        <v>758</v>
      </c>
      <c r="C424" s="269"/>
      <c r="D424" s="300" t="s">
        <v>703</v>
      </c>
      <c r="E424" s="246"/>
      <c r="F424" s="247"/>
      <c r="G424" s="248"/>
      <c r="H424" s="249"/>
      <c r="I424" s="250"/>
      <c r="J424" s="251"/>
      <c r="K424" s="252"/>
      <c r="L424" s="253"/>
    </row>
    <row r="425" spans="2:15" ht="15.75" hidden="1" x14ac:dyDescent="0.25">
      <c r="B425" s="244" t="s">
        <v>840</v>
      </c>
      <c r="C425" s="244"/>
      <c r="D425" s="286" t="s">
        <v>70</v>
      </c>
      <c r="E425" s="256" t="s">
        <v>84</v>
      </c>
      <c r="F425" s="257">
        <v>44927</v>
      </c>
      <c r="G425" s="258">
        <v>17276.5</v>
      </c>
      <c r="H425" s="259">
        <v>0.2</v>
      </c>
      <c r="I425" s="250">
        <f t="shared" si="29"/>
        <v>12.531473388707198</v>
      </c>
      <c r="J425" s="260">
        <v>45292</v>
      </c>
      <c r="K425" s="261">
        <v>19441.5</v>
      </c>
      <c r="L425" s="253">
        <f t="shared" si="30"/>
        <v>0.2</v>
      </c>
    </row>
    <row r="426" spans="2:15" ht="15.75" hidden="1" x14ac:dyDescent="0.25">
      <c r="B426" s="244" t="s">
        <v>841</v>
      </c>
      <c r="C426" s="244"/>
      <c r="D426" s="286" t="s">
        <v>71</v>
      </c>
      <c r="E426" s="256" t="s">
        <v>84</v>
      </c>
      <c r="F426" s="257">
        <v>44927</v>
      </c>
      <c r="G426" s="258">
        <v>17709.25</v>
      </c>
      <c r="H426" s="259">
        <v>0.2</v>
      </c>
      <c r="I426" s="250">
        <f t="shared" si="29"/>
        <v>12.555585357934419</v>
      </c>
      <c r="J426" s="260">
        <v>45292</v>
      </c>
      <c r="K426" s="261">
        <v>19932.75</v>
      </c>
      <c r="L426" s="253">
        <f t="shared" si="30"/>
        <v>0.2</v>
      </c>
    </row>
    <row r="427" spans="2:15" ht="15.75" hidden="1" x14ac:dyDescent="0.25">
      <c r="B427" s="244" t="s">
        <v>842</v>
      </c>
      <c r="C427" s="244"/>
      <c r="D427" s="286" t="s">
        <v>72</v>
      </c>
      <c r="E427" s="256" t="s">
        <v>84</v>
      </c>
      <c r="F427" s="257">
        <v>44927</v>
      </c>
      <c r="G427" s="258">
        <v>18574.75</v>
      </c>
      <c r="H427" s="259">
        <v>0.2</v>
      </c>
      <c r="I427" s="250">
        <f t="shared" si="29"/>
        <v>12.175130217095798</v>
      </c>
      <c r="J427" s="260">
        <v>45292</v>
      </c>
      <c r="K427" s="261">
        <v>20836.25</v>
      </c>
      <c r="L427" s="253">
        <f t="shared" si="30"/>
        <v>0.2</v>
      </c>
    </row>
    <row r="428" spans="2:15" ht="15.75" hidden="1" x14ac:dyDescent="0.25">
      <c r="B428" s="244" t="s">
        <v>843</v>
      </c>
      <c r="C428" s="244"/>
      <c r="D428" s="286" t="s">
        <v>530</v>
      </c>
      <c r="E428" s="256" t="s">
        <v>84</v>
      </c>
      <c r="F428" s="257">
        <v>44927</v>
      </c>
      <c r="G428" s="258">
        <v>11218</v>
      </c>
      <c r="H428" s="259">
        <v>0.2</v>
      </c>
      <c r="I428" s="250">
        <f t="shared" si="29"/>
        <v>11.294348368693164</v>
      </c>
      <c r="J428" s="260">
        <v>45292</v>
      </c>
      <c r="K428" s="261">
        <v>12485</v>
      </c>
      <c r="L428" s="253">
        <f t="shared" si="30"/>
        <v>0.2</v>
      </c>
    </row>
    <row r="429" spans="2:15" ht="15.75" hidden="1" x14ac:dyDescent="0.25">
      <c r="B429" s="244" t="s">
        <v>844</v>
      </c>
      <c r="C429" s="244"/>
      <c r="D429" s="286" t="s">
        <v>117</v>
      </c>
      <c r="E429" s="256" t="s">
        <v>84</v>
      </c>
      <c r="F429" s="257">
        <v>44927</v>
      </c>
      <c r="G429" s="258">
        <v>19873</v>
      </c>
      <c r="H429" s="259">
        <v>0.2</v>
      </c>
      <c r="I429" s="250">
        <f t="shared" si="29"/>
        <v>12.262869219544115</v>
      </c>
      <c r="J429" s="260">
        <v>45292</v>
      </c>
      <c r="K429" s="261">
        <v>22310</v>
      </c>
      <c r="L429" s="253">
        <f t="shared" si="30"/>
        <v>0.2</v>
      </c>
    </row>
    <row r="430" spans="2:15" ht="15.75" hidden="1" x14ac:dyDescent="0.25">
      <c r="B430" s="244" t="s">
        <v>845</v>
      </c>
      <c r="C430" s="244"/>
      <c r="D430" s="286" t="s">
        <v>260</v>
      </c>
      <c r="E430" s="256" t="s">
        <v>84</v>
      </c>
      <c r="F430" s="257">
        <v>44927</v>
      </c>
      <c r="G430" s="258">
        <v>14824.25</v>
      </c>
      <c r="H430" s="259">
        <v>0.2</v>
      </c>
      <c r="I430" s="250">
        <f t="shared" si="29"/>
        <v>11.835337369512786</v>
      </c>
      <c r="J430" s="260">
        <v>45292</v>
      </c>
      <c r="K430" s="261">
        <v>16578.75</v>
      </c>
      <c r="L430" s="253">
        <f t="shared" si="30"/>
        <v>0.2</v>
      </c>
    </row>
    <row r="431" spans="2:15" ht="15.75" hidden="1" x14ac:dyDescent="0.25">
      <c r="B431" s="244" t="s">
        <v>846</v>
      </c>
      <c r="C431" s="244"/>
      <c r="D431" s="286" t="s">
        <v>695</v>
      </c>
      <c r="E431" s="256" t="s">
        <v>84</v>
      </c>
      <c r="F431" s="257">
        <v>44927</v>
      </c>
      <c r="G431" s="258">
        <v>14824.25</v>
      </c>
      <c r="H431" s="259">
        <v>0.2</v>
      </c>
      <c r="I431" s="250">
        <f t="shared" si="29"/>
        <v>11.835337369512786</v>
      </c>
      <c r="J431" s="260">
        <v>45292</v>
      </c>
      <c r="K431" s="261">
        <v>16578.75</v>
      </c>
      <c r="L431" s="253">
        <f t="shared" si="30"/>
        <v>0.2</v>
      </c>
    </row>
    <row r="432" spans="2:15" ht="15.75" hidden="1" x14ac:dyDescent="0.25">
      <c r="B432" s="244" t="s">
        <v>847</v>
      </c>
      <c r="C432" s="244"/>
      <c r="D432" s="286" t="s">
        <v>531</v>
      </c>
      <c r="E432" s="256" t="s">
        <v>84</v>
      </c>
      <c r="F432" s="257">
        <v>44927</v>
      </c>
      <c r="G432" s="258">
        <v>17709.25</v>
      </c>
      <c r="H432" s="259">
        <v>0.2</v>
      </c>
      <c r="I432" s="250">
        <f t="shared" si="29"/>
        <v>12.109490802829043</v>
      </c>
      <c r="J432" s="260">
        <v>45292</v>
      </c>
      <c r="K432" s="261">
        <v>19853.75</v>
      </c>
      <c r="L432" s="253">
        <f t="shared" si="30"/>
        <v>0.2</v>
      </c>
    </row>
    <row r="433" spans="1:41" ht="15.75" hidden="1" x14ac:dyDescent="0.25">
      <c r="B433" s="244" t="s">
        <v>848</v>
      </c>
      <c r="C433" s="244"/>
      <c r="D433" s="286" t="s">
        <v>532</v>
      </c>
      <c r="E433" s="256" t="s">
        <v>84</v>
      </c>
      <c r="F433" s="257">
        <v>44927</v>
      </c>
      <c r="G433" s="258">
        <v>14824.25</v>
      </c>
      <c r="H433" s="259">
        <v>0.2</v>
      </c>
      <c r="I433" s="250">
        <f t="shared" si="29"/>
        <v>11.835337369512786</v>
      </c>
      <c r="J433" s="260">
        <v>45292</v>
      </c>
      <c r="K433" s="261">
        <v>16578.75</v>
      </c>
      <c r="L433" s="253">
        <f t="shared" si="30"/>
        <v>0.2</v>
      </c>
    </row>
    <row r="434" spans="1:41" ht="15.75" hidden="1" x14ac:dyDescent="0.25">
      <c r="B434" s="244" t="s">
        <v>849</v>
      </c>
      <c r="C434" s="244"/>
      <c r="D434" s="286" t="s">
        <v>533</v>
      </c>
      <c r="E434" s="256" t="s">
        <v>84</v>
      </c>
      <c r="F434" s="257">
        <v>44927</v>
      </c>
      <c r="G434" s="258">
        <v>15978.25</v>
      </c>
      <c r="H434" s="259">
        <v>0.2</v>
      </c>
      <c r="I434" s="250">
        <f t="shared" si="29"/>
        <v>11.956878882230541</v>
      </c>
      <c r="J434" s="260">
        <v>45292</v>
      </c>
      <c r="K434" s="261">
        <v>17888.75</v>
      </c>
      <c r="L434" s="253">
        <f t="shared" si="30"/>
        <v>0.2</v>
      </c>
    </row>
    <row r="435" spans="1:41" ht="15.75" hidden="1" x14ac:dyDescent="0.25">
      <c r="B435" s="244" t="s">
        <v>850</v>
      </c>
      <c r="C435" s="244"/>
      <c r="D435" s="286" t="s">
        <v>534</v>
      </c>
      <c r="E435" s="256" t="s">
        <v>84</v>
      </c>
      <c r="F435" s="257">
        <v>44927</v>
      </c>
      <c r="G435" s="258">
        <v>16728.349999999999</v>
      </c>
      <c r="H435" s="259">
        <v>0.2</v>
      </c>
      <c r="I435" s="250">
        <f t="shared" si="29"/>
        <v>12.02688848571438</v>
      </c>
      <c r="J435" s="260">
        <v>45292</v>
      </c>
      <c r="K435" s="261">
        <v>18740.25</v>
      </c>
      <c r="L435" s="253">
        <f t="shared" si="30"/>
        <v>0.2</v>
      </c>
    </row>
    <row r="436" spans="1:41" ht="15.75" hidden="1" x14ac:dyDescent="0.25">
      <c r="B436" s="244" t="s">
        <v>851</v>
      </c>
      <c r="C436" s="244"/>
      <c r="D436" s="286" t="s">
        <v>535</v>
      </c>
      <c r="E436" s="256" t="s">
        <v>84</v>
      </c>
      <c r="F436" s="257">
        <v>44927</v>
      </c>
      <c r="G436" s="258">
        <v>18170.849999999999</v>
      </c>
      <c r="H436" s="259">
        <v>0.2</v>
      </c>
      <c r="I436" s="250">
        <f t="shared" si="29"/>
        <v>12.145826970119728</v>
      </c>
      <c r="J436" s="260">
        <v>45292</v>
      </c>
      <c r="K436" s="261">
        <v>20377.849999999999</v>
      </c>
      <c r="L436" s="253">
        <f t="shared" si="30"/>
        <v>0.2</v>
      </c>
    </row>
    <row r="437" spans="1:41" ht="15.75" hidden="1" x14ac:dyDescent="0.25">
      <c r="B437" s="244" t="s">
        <v>852</v>
      </c>
      <c r="C437" s="244"/>
      <c r="D437" s="286" t="s">
        <v>536</v>
      </c>
      <c r="E437" s="256" t="s">
        <v>84</v>
      </c>
      <c r="F437" s="257">
        <v>44927</v>
      </c>
      <c r="G437" s="258">
        <v>19411.400000000001</v>
      </c>
      <c r="H437" s="259">
        <v>0.2</v>
      </c>
      <c r="I437" s="250">
        <f t="shared" si="29"/>
        <v>12.233017711241828</v>
      </c>
      <c r="J437" s="260">
        <v>45292</v>
      </c>
      <c r="K437" s="261">
        <v>21786</v>
      </c>
      <c r="L437" s="253">
        <f t="shared" si="30"/>
        <v>0.2</v>
      </c>
    </row>
    <row r="438" spans="1:41" ht="15.75" hidden="1" x14ac:dyDescent="0.25">
      <c r="B438" s="244" t="s">
        <v>853</v>
      </c>
      <c r="C438" s="244"/>
      <c r="D438" s="286" t="s">
        <v>537</v>
      </c>
      <c r="E438" s="256" t="s">
        <v>84</v>
      </c>
      <c r="F438" s="257">
        <v>44927</v>
      </c>
      <c r="G438" s="258">
        <v>20594.25</v>
      </c>
      <c r="H438" s="259">
        <v>0.2</v>
      </c>
      <c r="I438" s="250">
        <f t="shared" si="29"/>
        <v>12.306833218009871</v>
      </c>
      <c r="J438" s="260">
        <v>45292</v>
      </c>
      <c r="K438" s="261">
        <v>23128.75</v>
      </c>
      <c r="L438" s="253">
        <f t="shared" si="30"/>
        <v>0.2</v>
      </c>
    </row>
    <row r="439" spans="1:41" ht="15.75" hidden="1" x14ac:dyDescent="0.25">
      <c r="B439" s="244" t="s">
        <v>854</v>
      </c>
      <c r="C439" s="244"/>
      <c r="D439" s="286" t="s">
        <v>538</v>
      </c>
      <c r="E439" s="256" t="s">
        <v>84</v>
      </c>
      <c r="F439" s="257">
        <v>44927</v>
      </c>
      <c r="G439" s="258">
        <v>20103.800000000003</v>
      </c>
      <c r="H439" s="259">
        <v>0.2</v>
      </c>
      <c r="I439" s="250">
        <f t="shared" si="29"/>
        <v>12.277280912066374</v>
      </c>
      <c r="J439" s="260">
        <v>45292</v>
      </c>
      <c r="K439" s="261">
        <v>22572</v>
      </c>
      <c r="L439" s="253">
        <f t="shared" si="30"/>
        <v>0.2</v>
      </c>
    </row>
    <row r="440" spans="1:41" ht="15.75" hidden="1" x14ac:dyDescent="0.25">
      <c r="B440" s="244" t="s">
        <v>855</v>
      </c>
      <c r="C440" s="244"/>
      <c r="D440" s="286" t="s">
        <v>539</v>
      </c>
      <c r="E440" s="256" t="s">
        <v>84</v>
      </c>
      <c r="F440" s="257">
        <v>44927</v>
      </c>
      <c r="G440" s="258">
        <v>15545.5</v>
      </c>
      <c r="H440" s="259">
        <v>0.2</v>
      </c>
      <c r="I440" s="250">
        <f t="shared" si="29"/>
        <v>11.913415457849538</v>
      </c>
      <c r="J440" s="260">
        <v>45292</v>
      </c>
      <c r="K440" s="261">
        <v>17397.5</v>
      </c>
      <c r="L440" s="253">
        <f t="shared" si="30"/>
        <v>0.2</v>
      </c>
      <c r="O440" s="8"/>
    </row>
    <row r="441" spans="1:41" ht="15.75" hidden="1" x14ac:dyDescent="0.25">
      <c r="B441" s="244" t="s">
        <v>856</v>
      </c>
      <c r="C441" s="244"/>
      <c r="D441" s="286" t="s">
        <v>540</v>
      </c>
      <c r="E441" s="256" t="s">
        <v>84</v>
      </c>
      <c r="F441" s="257">
        <v>44927</v>
      </c>
      <c r="G441" s="258">
        <v>15545.5</v>
      </c>
      <c r="H441" s="259">
        <v>0.2</v>
      </c>
      <c r="I441" s="250">
        <f t="shared" si="29"/>
        <v>11.913415457849538</v>
      </c>
      <c r="J441" s="260">
        <v>45292</v>
      </c>
      <c r="K441" s="261">
        <v>17397.5</v>
      </c>
      <c r="L441" s="253">
        <f t="shared" si="30"/>
        <v>0.2</v>
      </c>
    </row>
    <row r="442" spans="1:41" ht="15.75" hidden="1" x14ac:dyDescent="0.25">
      <c r="B442" s="244" t="s">
        <v>857</v>
      </c>
      <c r="C442" s="244"/>
      <c r="D442" s="286" t="s">
        <v>541</v>
      </c>
      <c r="E442" s="256" t="s">
        <v>84</v>
      </c>
      <c r="F442" s="257">
        <v>44927</v>
      </c>
      <c r="G442" s="258">
        <v>22902.25</v>
      </c>
      <c r="H442" s="259">
        <v>0.2</v>
      </c>
      <c r="I442" s="250">
        <f t="shared" si="29"/>
        <v>12.428909823270629</v>
      </c>
      <c r="J442" s="260">
        <v>45292</v>
      </c>
      <c r="K442" s="261">
        <v>25748.75</v>
      </c>
      <c r="L442" s="253">
        <f t="shared" si="30"/>
        <v>0.2</v>
      </c>
    </row>
    <row r="443" spans="1:41" ht="15.75" hidden="1" x14ac:dyDescent="0.25">
      <c r="B443" s="244" t="s">
        <v>858</v>
      </c>
      <c r="C443" s="244"/>
      <c r="D443" s="286" t="s">
        <v>542</v>
      </c>
      <c r="E443" s="256" t="s">
        <v>84</v>
      </c>
      <c r="F443" s="257">
        <v>44927</v>
      </c>
      <c r="G443" s="258">
        <v>15112.75</v>
      </c>
      <c r="H443" s="259">
        <v>0.2</v>
      </c>
      <c r="I443" s="250">
        <f t="shared" si="29"/>
        <v>11.867462903839467</v>
      </c>
      <c r="J443" s="260">
        <v>45292</v>
      </c>
      <c r="K443" s="261">
        <v>16906.25</v>
      </c>
      <c r="L443" s="253">
        <f t="shared" si="30"/>
        <v>0.2</v>
      </c>
    </row>
    <row r="444" spans="1:41" ht="15.75" hidden="1" x14ac:dyDescent="0.25">
      <c r="B444" s="244" t="s">
        <v>859</v>
      </c>
      <c r="C444" s="244"/>
      <c r="D444" s="286" t="s">
        <v>124</v>
      </c>
      <c r="E444" s="256" t="s">
        <v>84</v>
      </c>
      <c r="F444" s="257">
        <v>44927</v>
      </c>
      <c r="G444" s="258">
        <v>12949</v>
      </c>
      <c r="H444" s="259">
        <v>0.2</v>
      </c>
      <c r="I444" s="250">
        <f t="shared" si="29"/>
        <v>11.591628697196697</v>
      </c>
      <c r="J444" s="260">
        <v>45292</v>
      </c>
      <c r="K444" s="261">
        <v>14450</v>
      </c>
      <c r="L444" s="253">
        <f t="shared" si="30"/>
        <v>0.2</v>
      </c>
    </row>
    <row r="445" spans="1:41" ht="15.75" hidden="1" x14ac:dyDescent="0.25">
      <c r="B445" s="244" t="s">
        <v>860</v>
      </c>
      <c r="C445" s="244"/>
      <c r="D445" s="286" t="s">
        <v>696</v>
      </c>
      <c r="E445" s="256" t="s">
        <v>84</v>
      </c>
      <c r="F445" s="257">
        <v>44927</v>
      </c>
      <c r="G445" s="258">
        <v>17622.699999999997</v>
      </c>
      <c r="H445" s="259">
        <v>0.2</v>
      </c>
      <c r="I445" s="250">
        <f t="shared" si="29"/>
        <v>12.102572250563213</v>
      </c>
      <c r="J445" s="260">
        <v>45292</v>
      </c>
      <c r="K445" s="261">
        <v>19755.5</v>
      </c>
      <c r="L445" s="253">
        <f t="shared" si="30"/>
        <v>0.2</v>
      </c>
    </row>
    <row r="446" spans="1:41" s="8" customFormat="1" ht="15.75" hidden="1" x14ac:dyDescent="0.25">
      <c r="B446" s="244" t="s">
        <v>861</v>
      </c>
      <c r="C446" s="244"/>
      <c r="D446" s="286" t="s">
        <v>697</v>
      </c>
      <c r="E446" s="246" t="s">
        <v>84</v>
      </c>
      <c r="F446" s="247">
        <v>44927</v>
      </c>
      <c r="G446" s="248">
        <v>17997.75</v>
      </c>
      <c r="H446" s="249">
        <v>0.2</v>
      </c>
      <c r="I446" s="250">
        <f t="shared" si="29"/>
        <v>12.097345501521019</v>
      </c>
      <c r="J446" s="251">
        <v>45292</v>
      </c>
      <c r="K446" s="252">
        <v>20175</v>
      </c>
      <c r="L446" s="253">
        <f t="shared" si="30"/>
        <v>0.2</v>
      </c>
    </row>
    <row r="447" spans="1:41" s="3" customFormat="1" ht="18.75" hidden="1" x14ac:dyDescent="0.25">
      <c r="A447" s="2"/>
      <c r="B447" s="244" t="s">
        <v>692</v>
      </c>
      <c r="C447" s="269"/>
      <c r="D447" s="300" t="s">
        <v>684</v>
      </c>
      <c r="E447" s="256"/>
      <c r="F447" s="257"/>
      <c r="G447" s="258"/>
      <c r="H447" s="259"/>
      <c r="I447" s="250"/>
      <c r="J447" s="260"/>
      <c r="K447" s="261"/>
      <c r="L447" s="25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5.75" hidden="1" x14ac:dyDescent="0.25">
      <c r="B448" s="244" t="s">
        <v>705</v>
      </c>
      <c r="C448" s="244" t="s">
        <v>1024</v>
      </c>
      <c r="D448" s="286" t="s">
        <v>70</v>
      </c>
      <c r="E448" s="256" t="s">
        <v>84</v>
      </c>
      <c r="F448" s="257">
        <v>44927</v>
      </c>
      <c r="G448" s="258">
        <v>12124</v>
      </c>
      <c r="H448" s="259">
        <v>0.2</v>
      </c>
      <c r="I448" s="250">
        <f t="shared" si="29"/>
        <v>13.881557241834372</v>
      </c>
      <c r="J448" s="260">
        <v>45292</v>
      </c>
      <c r="K448" s="261">
        <v>13807</v>
      </c>
      <c r="L448" s="253">
        <f t="shared" ref="L448:L469" si="31">H448</f>
        <v>0.2</v>
      </c>
      <c r="M448" s="2">
        <v>13240</v>
      </c>
      <c r="N448" s="2">
        <v>28405</v>
      </c>
    </row>
    <row r="449" spans="2:15" ht="15.75" hidden="1" x14ac:dyDescent="0.25">
      <c r="B449" s="244" t="s">
        <v>706</v>
      </c>
      <c r="C449" s="244" t="s">
        <v>1025</v>
      </c>
      <c r="D449" s="286" t="s">
        <v>71</v>
      </c>
      <c r="E449" s="256" t="s">
        <v>84</v>
      </c>
      <c r="F449" s="257">
        <v>44927</v>
      </c>
      <c r="G449" s="258">
        <v>12412.5</v>
      </c>
      <c r="H449" s="259">
        <v>0.2</v>
      </c>
      <c r="I449" s="250">
        <f t="shared" si="29"/>
        <v>13.873111782477338</v>
      </c>
      <c r="J449" s="260">
        <v>45292</v>
      </c>
      <c r="K449" s="261">
        <v>14134.5</v>
      </c>
      <c r="L449" s="253">
        <f t="shared" si="31"/>
        <v>0.2</v>
      </c>
      <c r="M449" s="2">
        <v>13240</v>
      </c>
      <c r="N449" s="2">
        <v>28405</v>
      </c>
    </row>
    <row r="450" spans="2:15" ht="15.75" hidden="1" x14ac:dyDescent="0.25">
      <c r="B450" s="244" t="s">
        <v>707</v>
      </c>
      <c r="C450" s="244" t="s">
        <v>1026</v>
      </c>
      <c r="D450" s="286" t="s">
        <v>72</v>
      </c>
      <c r="E450" s="256" t="s">
        <v>84</v>
      </c>
      <c r="F450" s="257">
        <v>44927</v>
      </c>
      <c r="G450" s="258">
        <v>12989.5</v>
      </c>
      <c r="H450" s="259">
        <v>0.2</v>
      </c>
      <c r="I450" s="250">
        <f t="shared" si="29"/>
        <v>13.857346318180078</v>
      </c>
      <c r="J450" s="260">
        <v>45292</v>
      </c>
      <c r="K450" s="261">
        <v>14789.5</v>
      </c>
      <c r="L450" s="253">
        <f t="shared" si="31"/>
        <v>0.2</v>
      </c>
      <c r="M450" s="2">
        <v>13240</v>
      </c>
      <c r="N450" s="2">
        <v>28405</v>
      </c>
    </row>
    <row r="451" spans="2:15" ht="15.75" hidden="1" x14ac:dyDescent="0.25">
      <c r="B451" s="244" t="s">
        <v>708</v>
      </c>
      <c r="C451" s="244" t="s">
        <v>1027</v>
      </c>
      <c r="D451" s="286" t="s">
        <v>530</v>
      </c>
      <c r="E451" s="256" t="s">
        <v>84</v>
      </c>
      <c r="F451" s="257">
        <v>44927</v>
      </c>
      <c r="G451" s="258">
        <v>8085</v>
      </c>
      <c r="H451" s="259">
        <v>0.2</v>
      </c>
      <c r="I451" s="250">
        <f t="shared" si="29"/>
        <v>14.063079777365488</v>
      </c>
      <c r="J451" s="260">
        <v>45292</v>
      </c>
      <c r="K451" s="261">
        <v>9222</v>
      </c>
      <c r="L451" s="253">
        <f t="shared" si="31"/>
        <v>0.2</v>
      </c>
    </row>
    <row r="452" spans="2:15" ht="15.75" hidden="1" x14ac:dyDescent="0.25">
      <c r="B452" s="244" t="s">
        <v>862</v>
      </c>
      <c r="C452" s="244" t="s">
        <v>1028</v>
      </c>
      <c r="D452" s="286" t="s">
        <v>117</v>
      </c>
      <c r="E452" s="256" t="s">
        <v>84</v>
      </c>
      <c r="F452" s="257">
        <v>44927</v>
      </c>
      <c r="G452" s="258">
        <v>13855</v>
      </c>
      <c r="H452" s="259">
        <v>0.2</v>
      </c>
      <c r="I452" s="250">
        <f t="shared" si="29"/>
        <v>13.836160230963543</v>
      </c>
      <c r="J452" s="260">
        <v>45292</v>
      </c>
      <c r="K452" s="261">
        <v>15772</v>
      </c>
      <c r="L452" s="253">
        <f t="shared" si="31"/>
        <v>0.2</v>
      </c>
      <c r="M452" s="2">
        <v>4360</v>
      </c>
      <c r="N452" s="2">
        <v>28405</v>
      </c>
    </row>
    <row r="453" spans="2:15" ht="15.75" hidden="1" x14ac:dyDescent="0.25">
      <c r="B453" s="244" t="s">
        <v>863</v>
      </c>
      <c r="C453" s="244" t="s">
        <v>1029</v>
      </c>
      <c r="D453" s="286" t="s">
        <v>260</v>
      </c>
      <c r="E453" s="256" t="s">
        <v>84</v>
      </c>
      <c r="F453" s="257">
        <v>44927</v>
      </c>
      <c r="G453" s="258">
        <v>10479.549999999999</v>
      </c>
      <c r="H453" s="259">
        <v>0.2</v>
      </c>
      <c r="I453" s="250">
        <f t="shared" si="29"/>
        <v>13.938575606777022</v>
      </c>
      <c r="J453" s="260">
        <v>45292</v>
      </c>
      <c r="K453" s="261">
        <v>11940.25</v>
      </c>
      <c r="L453" s="253">
        <f t="shared" si="31"/>
        <v>0.2</v>
      </c>
      <c r="M453" s="2">
        <v>4360</v>
      </c>
      <c r="N453" s="2">
        <v>20805</v>
      </c>
    </row>
    <row r="454" spans="2:15" ht="15.75" hidden="1" x14ac:dyDescent="0.25">
      <c r="B454" s="244" t="s">
        <v>864</v>
      </c>
      <c r="C454" s="244">
        <v>10006</v>
      </c>
      <c r="D454" s="286" t="s">
        <v>695</v>
      </c>
      <c r="E454" s="256" t="s">
        <v>84</v>
      </c>
      <c r="F454" s="257">
        <v>44927</v>
      </c>
      <c r="G454" s="258">
        <v>10479.549999999999</v>
      </c>
      <c r="H454" s="259">
        <v>0.2</v>
      </c>
      <c r="I454" s="250">
        <f t="shared" si="29"/>
        <v>13.938575606777022</v>
      </c>
      <c r="J454" s="260">
        <v>45292</v>
      </c>
      <c r="K454" s="261">
        <v>11940.25</v>
      </c>
      <c r="L454" s="253">
        <f t="shared" si="31"/>
        <v>0.2</v>
      </c>
      <c r="M454" s="2">
        <v>4360</v>
      </c>
      <c r="N454" s="2">
        <v>20805</v>
      </c>
    </row>
    <row r="455" spans="2:15" ht="15.75" hidden="1" x14ac:dyDescent="0.25">
      <c r="B455" s="244" t="s">
        <v>865</v>
      </c>
      <c r="C455" s="244" t="s">
        <v>1030</v>
      </c>
      <c r="D455" s="286" t="s">
        <v>531</v>
      </c>
      <c r="E455" s="256" t="s">
        <v>84</v>
      </c>
      <c r="F455" s="257">
        <v>44927</v>
      </c>
      <c r="G455" s="258">
        <v>11806.65</v>
      </c>
      <c r="H455" s="259">
        <v>0.2</v>
      </c>
      <c r="I455" s="250">
        <f t="shared" si="29"/>
        <v>13.891323957261378</v>
      </c>
      <c r="J455" s="260">
        <v>45292</v>
      </c>
      <c r="K455" s="261">
        <v>13446.75</v>
      </c>
      <c r="L455" s="253">
        <f t="shared" si="31"/>
        <v>0.2</v>
      </c>
      <c r="M455" s="2">
        <v>4360</v>
      </c>
      <c r="N455" s="2">
        <v>28405</v>
      </c>
    </row>
    <row r="456" spans="2:15" ht="15.75" hidden="1" x14ac:dyDescent="0.25">
      <c r="B456" s="244" t="s">
        <v>866</v>
      </c>
      <c r="C456" s="244" t="s">
        <v>1031</v>
      </c>
      <c r="D456" s="286" t="s">
        <v>532</v>
      </c>
      <c r="E456" s="256" t="s">
        <v>84</v>
      </c>
      <c r="F456" s="257">
        <v>44927</v>
      </c>
      <c r="G456" s="258">
        <v>10479.549999999999</v>
      </c>
      <c r="H456" s="259">
        <v>0.2</v>
      </c>
      <c r="I456" s="250">
        <f t="shared" si="29"/>
        <v>13.938575606777022</v>
      </c>
      <c r="J456" s="260">
        <v>45292</v>
      </c>
      <c r="K456" s="261">
        <v>11940.25</v>
      </c>
      <c r="L456" s="253">
        <f t="shared" si="31"/>
        <v>0.2</v>
      </c>
      <c r="N456" s="2">
        <v>28405</v>
      </c>
    </row>
    <row r="457" spans="2:15" ht="15.75" hidden="1" x14ac:dyDescent="0.25">
      <c r="B457" s="244" t="s">
        <v>867</v>
      </c>
      <c r="C457" s="244" t="s">
        <v>1032</v>
      </c>
      <c r="D457" s="286" t="s">
        <v>533</v>
      </c>
      <c r="E457" s="256" t="s">
        <v>84</v>
      </c>
      <c r="F457" s="257">
        <v>44927</v>
      </c>
      <c r="G457" s="258">
        <v>11258.5</v>
      </c>
      <c r="H457" s="259">
        <v>0.2</v>
      </c>
      <c r="I457" s="250">
        <f t="shared" si="29"/>
        <v>13.909490607096856</v>
      </c>
      <c r="J457" s="260">
        <v>45292</v>
      </c>
      <c r="K457" s="261">
        <v>12824.5</v>
      </c>
      <c r="L457" s="253">
        <f t="shared" si="31"/>
        <v>0.2</v>
      </c>
      <c r="N457" s="2">
        <v>28405</v>
      </c>
    </row>
    <row r="458" spans="2:15" ht="15.75" hidden="1" x14ac:dyDescent="0.25">
      <c r="B458" s="244" t="s">
        <v>868</v>
      </c>
      <c r="C458" s="244" t="s">
        <v>1033</v>
      </c>
      <c r="D458" s="286" t="s">
        <v>534</v>
      </c>
      <c r="E458" s="256" t="s">
        <v>84</v>
      </c>
      <c r="F458" s="257">
        <v>44927</v>
      </c>
      <c r="G458" s="258">
        <v>11748.95</v>
      </c>
      <c r="H458" s="259">
        <v>0.2</v>
      </c>
      <c r="I458" s="250">
        <f t="shared" ref="I458:I521" si="32">K458/G458*100-100</f>
        <v>13.893156409721712</v>
      </c>
      <c r="J458" s="260">
        <v>45292</v>
      </c>
      <c r="K458" s="261">
        <v>13381.25</v>
      </c>
      <c r="L458" s="253">
        <f t="shared" si="31"/>
        <v>0.2</v>
      </c>
    </row>
    <row r="459" spans="2:15" ht="15.75" hidden="1" x14ac:dyDescent="0.25">
      <c r="B459" s="244" t="s">
        <v>869</v>
      </c>
      <c r="C459" s="244" t="s">
        <v>1034</v>
      </c>
      <c r="D459" s="286" t="s">
        <v>535</v>
      </c>
      <c r="E459" s="256" t="s">
        <v>84</v>
      </c>
      <c r="F459" s="257">
        <v>44927</v>
      </c>
      <c r="G459" s="258">
        <v>12701</v>
      </c>
      <c r="H459" s="259">
        <v>0.2</v>
      </c>
      <c r="I459" s="250">
        <f t="shared" si="32"/>
        <v>13.865049996063306</v>
      </c>
      <c r="J459" s="260">
        <v>45292</v>
      </c>
      <c r="K459" s="261">
        <v>14462</v>
      </c>
      <c r="L459" s="253">
        <f t="shared" si="31"/>
        <v>0.2</v>
      </c>
    </row>
    <row r="460" spans="2:15" ht="15.75" hidden="1" x14ac:dyDescent="0.25">
      <c r="B460" s="244" t="s">
        <v>870</v>
      </c>
      <c r="C460" s="244" t="s">
        <v>1035</v>
      </c>
      <c r="D460" s="286" t="s">
        <v>536</v>
      </c>
      <c r="E460" s="256" t="s">
        <v>84</v>
      </c>
      <c r="F460" s="257">
        <v>44927</v>
      </c>
      <c r="G460" s="258">
        <v>13537.65</v>
      </c>
      <c r="H460" s="259">
        <v>0.2</v>
      </c>
      <c r="I460" s="250">
        <f t="shared" si="32"/>
        <v>13.84361392117539</v>
      </c>
      <c r="J460" s="260">
        <v>45292</v>
      </c>
      <c r="K460" s="261">
        <v>15411.75</v>
      </c>
      <c r="L460" s="253">
        <f t="shared" si="31"/>
        <v>0.2</v>
      </c>
    </row>
    <row r="461" spans="2:15" ht="15.75" hidden="1" x14ac:dyDescent="0.25">
      <c r="B461" s="244" t="s">
        <v>871</v>
      </c>
      <c r="C461" s="244" t="s">
        <v>1036</v>
      </c>
      <c r="D461" s="286" t="s">
        <v>537</v>
      </c>
      <c r="E461" s="256" t="s">
        <v>84</v>
      </c>
      <c r="F461" s="257">
        <v>44927</v>
      </c>
      <c r="G461" s="258">
        <v>14316.6</v>
      </c>
      <c r="H461" s="259">
        <v>0.2</v>
      </c>
      <c r="I461" s="250">
        <f t="shared" si="32"/>
        <v>13.825908386069315</v>
      </c>
      <c r="J461" s="260">
        <v>45292</v>
      </c>
      <c r="K461" s="261">
        <v>16296</v>
      </c>
      <c r="L461" s="253">
        <f t="shared" si="31"/>
        <v>0.2</v>
      </c>
    </row>
    <row r="462" spans="2:15" ht="15.75" hidden="1" x14ac:dyDescent="0.25">
      <c r="B462" s="244" t="s">
        <v>872</v>
      </c>
      <c r="C462" s="244" t="s">
        <v>1037</v>
      </c>
      <c r="D462" s="286" t="s">
        <v>538</v>
      </c>
      <c r="E462" s="256" t="s">
        <v>84</v>
      </c>
      <c r="F462" s="257">
        <v>44927</v>
      </c>
      <c r="G462" s="258">
        <v>13999.25</v>
      </c>
      <c r="H462" s="259">
        <v>0.2</v>
      </c>
      <c r="I462" s="250">
        <f t="shared" si="32"/>
        <v>13.832883904494892</v>
      </c>
      <c r="J462" s="260">
        <v>45292</v>
      </c>
      <c r="K462" s="261">
        <v>15935.75</v>
      </c>
      <c r="L462" s="253">
        <f t="shared" si="31"/>
        <v>0.2</v>
      </c>
      <c r="N462" s="2">
        <v>35720</v>
      </c>
      <c r="O462" s="2">
        <v>32750</v>
      </c>
    </row>
    <row r="463" spans="2:15" ht="15.75" hidden="1" x14ac:dyDescent="0.25">
      <c r="B463" s="244" t="s">
        <v>873</v>
      </c>
      <c r="C463" s="244" t="s">
        <v>1038</v>
      </c>
      <c r="D463" s="286" t="s">
        <v>539</v>
      </c>
      <c r="E463" s="256" t="s">
        <v>84</v>
      </c>
      <c r="F463" s="257">
        <v>44927</v>
      </c>
      <c r="G463" s="258">
        <v>10970</v>
      </c>
      <c r="H463" s="259">
        <v>0.2</v>
      </c>
      <c r="I463" s="250">
        <f t="shared" si="32"/>
        <v>13.919781221513233</v>
      </c>
      <c r="J463" s="260">
        <v>45292</v>
      </c>
      <c r="K463" s="261">
        <v>12497</v>
      </c>
      <c r="L463" s="253">
        <f t="shared" si="31"/>
        <v>0.2</v>
      </c>
      <c r="N463" s="2">
        <v>20805</v>
      </c>
      <c r="O463" s="2">
        <v>26190</v>
      </c>
    </row>
    <row r="464" spans="2:15" ht="15.75" hidden="1" x14ac:dyDescent="0.25">
      <c r="B464" s="244" t="s">
        <v>874</v>
      </c>
      <c r="C464" s="244" t="s">
        <v>1039</v>
      </c>
      <c r="D464" s="286" t="s">
        <v>540</v>
      </c>
      <c r="E464" s="256" t="s">
        <v>84</v>
      </c>
      <c r="F464" s="257">
        <v>44927</v>
      </c>
      <c r="G464" s="258">
        <v>10970</v>
      </c>
      <c r="H464" s="259">
        <v>0.2</v>
      </c>
      <c r="I464" s="250">
        <f t="shared" si="32"/>
        <v>13.919781221513233</v>
      </c>
      <c r="J464" s="260">
        <v>45292</v>
      </c>
      <c r="K464" s="261">
        <v>12497</v>
      </c>
      <c r="L464" s="253">
        <f t="shared" si="31"/>
        <v>0.2</v>
      </c>
      <c r="N464" s="2">
        <v>20805</v>
      </c>
    </row>
    <row r="465" spans="1:16" ht="15.75" hidden="1" x14ac:dyDescent="0.25">
      <c r="B465" s="244" t="s">
        <v>875</v>
      </c>
      <c r="C465" s="244" t="s">
        <v>1040</v>
      </c>
      <c r="D465" s="286" t="s">
        <v>541</v>
      </c>
      <c r="E465" s="256" t="s">
        <v>84</v>
      </c>
      <c r="F465" s="257">
        <v>44927</v>
      </c>
      <c r="G465" s="258">
        <v>15874.5</v>
      </c>
      <c r="H465" s="259">
        <v>0.2</v>
      </c>
      <c r="I465" s="250">
        <f t="shared" si="32"/>
        <v>13.795710101105541</v>
      </c>
      <c r="J465" s="260">
        <v>45292</v>
      </c>
      <c r="K465" s="261">
        <v>18064.5</v>
      </c>
      <c r="L465" s="253">
        <f t="shared" si="31"/>
        <v>0.2</v>
      </c>
      <c r="N465" s="2">
        <v>20805</v>
      </c>
    </row>
    <row r="466" spans="1:16" ht="15.75" hidden="1" x14ac:dyDescent="0.25">
      <c r="B466" s="244" t="s">
        <v>876</v>
      </c>
      <c r="C466" s="244" t="s">
        <v>1041</v>
      </c>
      <c r="D466" s="286" t="s">
        <v>542</v>
      </c>
      <c r="E466" s="256" t="s">
        <v>84</v>
      </c>
      <c r="F466" s="257">
        <v>44927</v>
      </c>
      <c r="G466" s="258">
        <v>10681.5</v>
      </c>
      <c r="H466" s="259">
        <v>0.2</v>
      </c>
      <c r="I466" s="250">
        <f t="shared" si="32"/>
        <v>13.930627720825711</v>
      </c>
      <c r="J466" s="260">
        <v>45292</v>
      </c>
      <c r="K466" s="261">
        <v>12169.5</v>
      </c>
      <c r="L466" s="253">
        <f t="shared" si="31"/>
        <v>0.2</v>
      </c>
    </row>
    <row r="467" spans="1:16" ht="15.75" hidden="1" x14ac:dyDescent="0.25">
      <c r="B467" s="244" t="s">
        <v>877</v>
      </c>
      <c r="C467" s="244" t="s">
        <v>1043</v>
      </c>
      <c r="D467" s="286" t="s">
        <v>124</v>
      </c>
      <c r="E467" s="256" t="s">
        <v>84</v>
      </c>
      <c r="F467" s="257">
        <v>44927</v>
      </c>
      <c r="G467" s="258">
        <v>9239</v>
      </c>
      <c r="H467" s="259">
        <v>0.2</v>
      </c>
      <c r="I467" s="250">
        <f t="shared" si="32"/>
        <v>13.995021106180317</v>
      </c>
      <c r="J467" s="260">
        <v>45292</v>
      </c>
      <c r="K467" s="261">
        <v>10532</v>
      </c>
      <c r="L467" s="253">
        <f t="shared" si="31"/>
        <v>0.2</v>
      </c>
      <c r="N467" s="2">
        <v>5190</v>
      </c>
    </row>
    <row r="468" spans="1:16" ht="15.75" hidden="1" x14ac:dyDescent="0.25">
      <c r="B468" s="244" t="s">
        <v>878</v>
      </c>
      <c r="C468" s="244" t="s">
        <v>1042</v>
      </c>
      <c r="D468" s="286" t="s">
        <v>696</v>
      </c>
      <c r="E468" s="256" t="s">
        <v>84</v>
      </c>
      <c r="F468" s="257">
        <v>44927</v>
      </c>
      <c r="G468" s="258">
        <v>12354.8</v>
      </c>
      <c r="H468" s="259">
        <v>0.2</v>
      </c>
      <c r="I468" s="250">
        <f t="shared" si="32"/>
        <v>13.874769320426083</v>
      </c>
      <c r="J468" s="260">
        <v>45292</v>
      </c>
      <c r="K468" s="261">
        <v>14069</v>
      </c>
      <c r="L468" s="253">
        <f t="shared" si="31"/>
        <v>0.2</v>
      </c>
    </row>
    <row r="469" spans="1:16" ht="15.75" hidden="1" x14ac:dyDescent="0.25">
      <c r="B469" s="244" t="s">
        <v>879</v>
      </c>
      <c r="C469" s="244" t="s">
        <v>1044</v>
      </c>
      <c r="D469" s="286" t="s">
        <v>697</v>
      </c>
      <c r="E469" s="256" t="s">
        <v>84</v>
      </c>
      <c r="F469" s="257">
        <v>44927</v>
      </c>
      <c r="G469" s="258">
        <v>12989.5</v>
      </c>
      <c r="H469" s="259">
        <v>0.2</v>
      </c>
      <c r="I469" s="250">
        <f t="shared" si="32"/>
        <v>13.874769320426083</v>
      </c>
      <c r="J469" s="260">
        <v>45292</v>
      </c>
      <c r="K469" s="261">
        <v>14791.763160876746</v>
      </c>
      <c r="L469" s="253">
        <f t="shared" si="31"/>
        <v>0.2</v>
      </c>
    </row>
    <row r="470" spans="1:16" s="8" customFormat="1" ht="15.75" x14ac:dyDescent="0.25">
      <c r="A470" s="8" t="s">
        <v>1374</v>
      </c>
      <c r="B470" s="244" t="s">
        <v>693</v>
      </c>
      <c r="C470" s="269"/>
      <c r="D470" s="300" t="s">
        <v>685</v>
      </c>
      <c r="E470" s="246"/>
      <c r="F470" s="247"/>
      <c r="G470" s="248"/>
      <c r="H470" s="249"/>
      <c r="I470" s="250"/>
      <c r="J470" s="251"/>
      <c r="K470" s="252"/>
      <c r="L470" s="253"/>
    </row>
    <row r="471" spans="1:16" ht="15.75" x14ac:dyDescent="0.25">
      <c r="A471" s="2" t="s">
        <v>1374</v>
      </c>
      <c r="B471" s="244" t="s">
        <v>709</v>
      </c>
      <c r="C471" s="244" t="s">
        <v>1045</v>
      </c>
      <c r="D471" s="286" t="s">
        <v>260</v>
      </c>
      <c r="E471" s="256" t="s">
        <v>84</v>
      </c>
      <c r="F471" s="257">
        <v>44927</v>
      </c>
      <c r="G471" s="258">
        <v>4128.8</v>
      </c>
      <c r="H471" s="259">
        <v>0.2</v>
      </c>
      <c r="I471" s="250">
        <f t="shared" si="32"/>
        <v>28.109378027514055</v>
      </c>
      <c r="J471" s="260">
        <v>45292</v>
      </c>
      <c r="K471" s="261">
        <v>5289.38</v>
      </c>
      <c r="L471" s="253">
        <f>H471</f>
        <v>0.2</v>
      </c>
      <c r="M471" s="2">
        <v>4170.6000000000004</v>
      </c>
      <c r="N471" s="2">
        <v>21840</v>
      </c>
    </row>
    <row r="472" spans="1:16" ht="15.75" x14ac:dyDescent="0.25">
      <c r="A472" s="2" t="s">
        <v>1374</v>
      </c>
      <c r="B472" s="244" t="s">
        <v>710</v>
      </c>
      <c r="C472" s="244" t="s">
        <v>1045</v>
      </c>
      <c r="D472" s="286" t="s">
        <v>695</v>
      </c>
      <c r="E472" s="256" t="s">
        <v>84</v>
      </c>
      <c r="F472" s="257">
        <v>44927</v>
      </c>
      <c r="G472" s="258">
        <v>4128.8</v>
      </c>
      <c r="H472" s="259">
        <v>0.2</v>
      </c>
      <c r="I472" s="250">
        <f t="shared" si="32"/>
        <v>28.109378027514055</v>
      </c>
      <c r="J472" s="260">
        <v>45292</v>
      </c>
      <c r="K472" s="261">
        <v>5289.38</v>
      </c>
      <c r="L472" s="253">
        <f>H472</f>
        <v>0.2</v>
      </c>
      <c r="N472" s="2">
        <v>21840</v>
      </c>
    </row>
    <row r="473" spans="1:16" ht="31.5" hidden="1" x14ac:dyDescent="0.25">
      <c r="B473" s="244" t="s">
        <v>694</v>
      </c>
      <c r="C473" s="269"/>
      <c r="D473" s="300" t="s">
        <v>704</v>
      </c>
      <c r="E473" s="256"/>
      <c r="F473" s="257"/>
      <c r="G473" s="258"/>
      <c r="H473" s="259"/>
      <c r="I473" s="250"/>
      <c r="J473" s="260"/>
      <c r="K473" s="261"/>
      <c r="L473" s="253"/>
    </row>
    <row r="474" spans="1:16" ht="15.75" hidden="1" x14ac:dyDescent="0.25">
      <c r="B474" s="244" t="s">
        <v>711</v>
      </c>
      <c r="C474" s="244" t="s">
        <v>1046</v>
      </c>
      <c r="D474" s="286" t="s">
        <v>260</v>
      </c>
      <c r="E474" s="256" t="s">
        <v>84</v>
      </c>
      <c r="F474" s="257">
        <v>44927</v>
      </c>
      <c r="G474" s="258">
        <v>4128.8</v>
      </c>
      <c r="H474" s="259">
        <v>0.2</v>
      </c>
      <c r="I474" s="250">
        <f t="shared" si="32"/>
        <v>28.109378027514055</v>
      </c>
      <c r="J474" s="260">
        <v>45292</v>
      </c>
      <c r="K474" s="261">
        <v>5289.38</v>
      </c>
      <c r="L474" s="253">
        <f>H474</f>
        <v>0.2</v>
      </c>
      <c r="M474" s="2">
        <v>4170.6000000000004</v>
      </c>
      <c r="P474" s="2">
        <v>230</v>
      </c>
    </row>
    <row r="475" spans="1:16" ht="15.75" hidden="1" x14ac:dyDescent="0.25">
      <c r="B475" s="244" t="s">
        <v>712</v>
      </c>
      <c r="C475" s="244" t="s">
        <v>1046</v>
      </c>
      <c r="D475" s="286" t="s">
        <v>695</v>
      </c>
      <c r="E475" s="256" t="s">
        <v>84</v>
      </c>
      <c r="F475" s="257">
        <v>44927</v>
      </c>
      <c r="G475" s="258">
        <v>4128.8</v>
      </c>
      <c r="H475" s="259">
        <v>0.2</v>
      </c>
      <c r="I475" s="250">
        <f t="shared" si="32"/>
        <v>28.109378027514055</v>
      </c>
      <c r="J475" s="260">
        <v>45292</v>
      </c>
      <c r="K475" s="261">
        <v>5289.38</v>
      </c>
      <c r="L475" s="253">
        <f>H475</f>
        <v>0.2</v>
      </c>
      <c r="P475" s="2">
        <v>230</v>
      </c>
    </row>
    <row r="476" spans="1:16" s="10" customFormat="1" ht="16.5" hidden="1" thickBot="1" x14ac:dyDescent="0.3">
      <c r="A476" s="2"/>
      <c r="B476" s="93" t="s">
        <v>141</v>
      </c>
      <c r="C476" s="94" t="s">
        <v>107</v>
      </c>
      <c r="D476" s="97"/>
      <c r="E476" s="96"/>
      <c r="F476" s="205"/>
      <c r="G476" s="205"/>
      <c r="H476" s="206"/>
      <c r="I476" s="250"/>
      <c r="J476" s="97"/>
      <c r="K476" s="279"/>
      <c r="L476" s="110"/>
    </row>
    <row r="477" spans="1:16" ht="15.75" hidden="1" x14ac:dyDescent="0.25">
      <c r="B477" s="294" t="s">
        <v>142</v>
      </c>
      <c r="C477" s="304"/>
      <c r="D477" s="295" t="s">
        <v>108</v>
      </c>
      <c r="E477" s="237"/>
      <c r="F477" s="281"/>
      <c r="G477" s="282"/>
      <c r="H477" s="296"/>
      <c r="I477" s="250"/>
      <c r="J477" s="283"/>
      <c r="K477" s="284"/>
      <c r="L477" s="285"/>
    </row>
    <row r="478" spans="1:16" ht="15.75" hidden="1" x14ac:dyDescent="0.25">
      <c r="B478" s="244" t="s">
        <v>144</v>
      </c>
      <c r="C478" s="244" t="s">
        <v>962</v>
      </c>
      <c r="D478" s="286" t="s">
        <v>131</v>
      </c>
      <c r="E478" s="256" t="s">
        <v>90</v>
      </c>
      <c r="F478" s="257">
        <v>44927</v>
      </c>
      <c r="G478" s="258">
        <v>16035</v>
      </c>
      <c r="H478" s="259">
        <v>0.2</v>
      </c>
      <c r="I478" s="250">
        <f t="shared" si="32"/>
        <v>14.437168693483017</v>
      </c>
      <c r="J478" s="260">
        <v>45292</v>
      </c>
      <c r="K478" s="261">
        <v>18350</v>
      </c>
      <c r="L478" s="253">
        <f>H478</f>
        <v>0.2</v>
      </c>
      <c r="M478" s="2" t="s">
        <v>1251</v>
      </c>
    </row>
    <row r="479" spans="1:16" ht="15.75" hidden="1" x14ac:dyDescent="0.25">
      <c r="B479" s="244" t="s">
        <v>145</v>
      </c>
      <c r="C479" s="244" t="s">
        <v>964</v>
      </c>
      <c r="D479" s="286" t="s">
        <v>130</v>
      </c>
      <c r="E479" s="256" t="s">
        <v>90</v>
      </c>
      <c r="F479" s="257">
        <v>44927</v>
      </c>
      <c r="G479" s="258">
        <v>15719</v>
      </c>
      <c r="H479" s="259">
        <v>0.2</v>
      </c>
      <c r="I479" s="250">
        <f t="shared" si="32"/>
        <v>13.149691456199506</v>
      </c>
      <c r="J479" s="260">
        <v>45292</v>
      </c>
      <c r="K479" s="261">
        <v>17786</v>
      </c>
      <c r="L479" s="253">
        <f>H479</f>
        <v>0.2</v>
      </c>
    </row>
    <row r="480" spans="1:16" ht="15.75" hidden="1" x14ac:dyDescent="0.25">
      <c r="B480" s="244" t="s">
        <v>143</v>
      </c>
      <c r="C480" s="269"/>
      <c r="D480" s="300" t="s">
        <v>109</v>
      </c>
      <c r="E480" s="256"/>
      <c r="F480" s="257"/>
      <c r="G480" s="258"/>
      <c r="H480" s="259"/>
      <c r="I480" s="250"/>
      <c r="J480" s="260"/>
      <c r="K480" s="261"/>
      <c r="L480" s="253"/>
    </row>
    <row r="481" spans="1:16" ht="15.75" x14ac:dyDescent="0.25">
      <c r="A481" s="2" t="s">
        <v>1379</v>
      </c>
      <c r="B481" s="244" t="s">
        <v>233</v>
      </c>
      <c r="C481" s="244" t="s">
        <v>965</v>
      </c>
      <c r="D481" s="286" t="s">
        <v>88</v>
      </c>
      <c r="E481" s="256" t="s">
        <v>90</v>
      </c>
      <c r="F481" s="257">
        <v>44927</v>
      </c>
      <c r="G481" s="258">
        <v>11086</v>
      </c>
      <c r="H481" s="259">
        <v>0.2</v>
      </c>
      <c r="I481" s="250">
        <f t="shared" si="32"/>
        <v>0</v>
      </c>
      <c r="J481" s="260">
        <v>45292</v>
      </c>
      <c r="K481" s="258">
        <v>11086</v>
      </c>
      <c r="L481" s="253">
        <f>H481</f>
        <v>0.2</v>
      </c>
    </row>
    <row r="482" spans="1:16" ht="15.75" hidden="1" x14ac:dyDescent="0.25">
      <c r="B482" s="244" t="s">
        <v>234</v>
      </c>
      <c r="C482" s="244" t="s">
        <v>966</v>
      </c>
      <c r="D482" s="286" t="s">
        <v>89</v>
      </c>
      <c r="E482" s="256" t="s">
        <v>90</v>
      </c>
      <c r="F482" s="257">
        <v>44927</v>
      </c>
      <c r="G482" s="258">
        <v>12646</v>
      </c>
      <c r="H482" s="259">
        <v>0.2</v>
      </c>
      <c r="I482" s="250">
        <f t="shared" si="32"/>
        <v>20.132702011562031</v>
      </c>
      <c r="J482" s="260">
        <v>45292</v>
      </c>
      <c r="K482" s="261">
        <v>15191.981496382134</v>
      </c>
      <c r="L482" s="253">
        <f>H482</f>
        <v>0.2</v>
      </c>
    </row>
    <row r="483" spans="1:16" ht="15.75" hidden="1" x14ac:dyDescent="0.25">
      <c r="B483" s="244" t="s">
        <v>225</v>
      </c>
      <c r="C483" s="269"/>
      <c r="D483" s="300" t="s">
        <v>110</v>
      </c>
      <c r="E483" s="256"/>
      <c r="F483" s="257"/>
      <c r="G483" s="258"/>
      <c r="H483" s="259"/>
      <c r="I483" s="250"/>
      <c r="J483" s="260"/>
      <c r="K483" s="261"/>
      <c r="L483" s="253"/>
    </row>
    <row r="484" spans="1:16" ht="15.75" hidden="1" x14ac:dyDescent="0.25">
      <c r="B484" s="244" t="s">
        <v>235</v>
      </c>
      <c r="C484" s="244" t="s">
        <v>967</v>
      </c>
      <c r="D484" s="286" t="s">
        <v>132</v>
      </c>
      <c r="E484" s="256" t="s">
        <v>90</v>
      </c>
      <c r="F484" s="257">
        <v>44927</v>
      </c>
      <c r="G484" s="258">
        <v>13706</v>
      </c>
      <c r="H484" s="259">
        <v>0.2</v>
      </c>
      <c r="I484" s="250">
        <f t="shared" si="32"/>
        <v>15.380125492485035</v>
      </c>
      <c r="J484" s="260">
        <v>45292</v>
      </c>
      <c r="K484" s="261">
        <v>15814</v>
      </c>
      <c r="L484" s="253">
        <f>H484</f>
        <v>0.2</v>
      </c>
    </row>
    <row r="485" spans="1:16" ht="15.75" hidden="1" x14ac:dyDescent="0.25">
      <c r="B485" s="244" t="s">
        <v>236</v>
      </c>
      <c r="C485" s="244" t="s">
        <v>938</v>
      </c>
      <c r="D485" s="286" t="s">
        <v>133</v>
      </c>
      <c r="E485" s="256" t="s">
        <v>90</v>
      </c>
      <c r="F485" s="257">
        <v>44927</v>
      </c>
      <c r="G485" s="258">
        <v>14116</v>
      </c>
      <c r="H485" s="259">
        <v>0.2</v>
      </c>
      <c r="I485" s="250">
        <f t="shared" si="32"/>
        <v>19.348723963824369</v>
      </c>
      <c r="J485" s="260">
        <v>45292</v>
      </c>
      <c r="K485" s="261">
        <v>16847.265874733446</v>
      </c>
      <c r="L485" s="253">
        <f>H485</f>
        <v>0.2</v>
      </c>
    </row>
    <row r="486" spans="1:16" ht="15.75" hidden="1" x14ac:dyDescent="0.25">
      <c r="B486" s="244" t="s">
        <v>226</v>
      </c>
      <c r="C486" s="269"/>
      <c r="D486" s="300" t="s">
        <v>111</v>
      </c>
      <c r="E486" s="256"/>
      <c r="F486" s="257"/>
      <c r="G486" s="258"/>
      <c r="H486" s="259"/>
      <c r="I486" s="250"/>
      <c r="J486" s="260"/>
      <c r="K486" s="261"/>
      <c r="L486" s="253"/>
    </row>
    <row r="487" spans="1:16" ht="15.75" hidden="1" x14ac:dyDescent="0.25">
      <c r="B487" s="244" t="s">
        <v>237</v>
      </c>
      <c r="C487" s="244" t="s">
        <v>968</v>
      </c>
      <c r="D487" s="286" t="s">
        <v>134</v>
      </c>
      <c r="E487" s="256" t="s">
        <v>90</v>
      </c>
      <c r="F487" s="257">
        <v>44927</v>
      </c>
      <c r="G487" s="258">
        <v>5492</v>
      </c>
      <c r="H487" s="259">
        <v>0.2</v>
      </c>
      <c r="I487" s="250">
        <f t="shared" si="32"/>
        <v>10.981219239088276</v>
      </c>
      <c r="J487" s="260">
        <v>45292</v>
      </c>
      <c r="K487" s="261">
        <v>6095.0885606107286</v>
      </c>
      <c r="L487" s="253">
        <f>H487</f>
        <v>0.2</v>
      </c>
    </row>
    <row r="488" spans="1:16" ht="15.75" hidden="1" x14ac:dyDescent="0.25">
      <c r="B488" s="244" t="s">
        <v>240</v>
      </c>
      <c r="C488" s="244" t="s">
        <v>969</v>
      </c>
      <c r="D488" s="286" t="s">
        <v>135</v>
      </c>
      <c r="E488" s="256" t="s">
        <v>90</v>
      </c>
      <c r="F488" s="257">
        <v>44927</v>
      </c>
      <c r="G488" s="248">
        <v>7795</v>
      </c>
      <c r="H488" s="259">
        <v>0.2</v>
      </c>
      <c r="I488" s="250">
        <f t="shared" si="32"/>
        <v>13.534060295060925</v>
      </c>
      <c r="J488" s="260">
        <v>45292</v>
      </c>
      <c r="K488" s="261">
        <v>8849.98</v>
      </c>
      <c r="L488" s="253">
        <f>H488</f>
        <v>0.2</v>
      </c>
    </row>
    <row r="489" spans="1:16" ht="15.75" hidden="1" x14ac:dyDescent="0.25">
      <c r="B489" s="244" t="s">
        <v>227</v>
      </c>
      <c r="C489" s="269"/>
      <c r="D489" s="262" t="s">
        <v>112</v>
      </c>
      <c r="E489" s="256"/>
      <c r="F489" s="257"/>
      <c r="G489" s="258"/>
      <c r="H489" s="259"/>
      <c r="I489" s="250"/>
      <c r="J489" s="260"/>
      <c r="K489" s="261"/>
      <c r="L489" s="253"/>
    </row>
    <row r="490" spans="1:16" ht="15.75" hidden="1" x14ac:dyDescent="0.25">
      <c r="B490" s="244" t="s">
        <v>241</v>
      </c>
      <c r="C490" s="244" t="s">
        <v>963</v>
      </c>
      <c r="D490" s="286" t="s">
        <v>136</v>
      </c>
      <c r="E490" s="256" t="s">
        <v>90</v>
      </c>
      <c r="F490" s="257">
        <v>44927</v>
      </c>
      <c r="G490" s="258">
        <v>7153</v>
      </c>
      <c r="H490" s="259">
        <v>0.2</v>
      </c>
      <c r="I490" s="250">
        <f t="shared" si="32"/>
        <v>9.9958059555431191</v>
      </c>
      <c r="J490" s="260">
        <v>45292</v>
      </c>
      <c r="K490" s="261">
        <v>7868</v>
      </c>
      <c r="L490" s="253">
        <f>H490</f>
        <v>0.2</v>
      </c>
    </row>
    <row r="491" spans="1:16" ht="15.75" hidden="1" x14ac:dyDescent="0.25">
      <c r="B491" s="244" t="s">
        <v>243</v>
      </c>
      <c r="C491" s="244" t="s">
        <v>937</v>
      </c>
      <c r="D491" s="286" t="s">
        <v>131</v>
      </c>
      <c r="E491" s="256" t="s">
        <v>90</v>
      </c>
      <c r="F491" s="257">
        <v>44927</v>
      </c>
      <c r="G491" s="258">
        <f>5393.9*1.122+0.04</f>
        <v>6051.9957999999997</v>
      </c>
      <c r="H491" s="259">
        <v>0.2</v>
      </c>
      <c r="I491" s="250">
        <f t="shared" si="32"/>
        <v>9.9967716434965297</v>
      </c>
      <c r="J491" s="260">
        <v>45292</v>
      </c>
      <c r="K491" s="261">
        <v>6657</v>
      </c>
      <c r="L491" s="253">
        <f>H491</f>
        <v>0.2</v>
      </c>
      <c r="P491" s="2">
        <v>4210</v>
      </c>
    </row>
    <row r="492" spans="1:16" ht="15.75" hidden="1" x14ac:dyDescent="0.25">
      <c r="B492" s="244" t="s">
        <v>228</v>
      </c>
      <c r="C492" s="269"/>
      <c r="D492" s="300" t="s">
        <v>1242</v>
      </c>
      <c r="E492" s="256"/>
      <c r="F492" s="257"/>
      <c r="G492" s="258"/>
      <c r="H492" s="259"/>
      <c r="I492" s="250"/>
      <c r="J492" s="260"/>
      <c r="K492" s="261"/>
      <c r="L492" s="253"/>
    </row>
    <row r="493" spans="1:16" ht="15.75" hidden="1" x14ac:dyDescent="0.25">
      <c r="B493" s="244" t="s">
        <v>244</v>
      </c>
      <c r="C493" s="244" t="s">
        <v>961</v>
      </c>
      <c r="D493" s="286" t="s">
        <v>985</v>
      </c>
      <c r="E493" s="256" t="s">
        <v>90</v>
      </c>
      <c r="F493" s="257">
        <v>44927</v>
      </c>
      <c r="G493" s="258">
        <v>2358</v>
      </c>
      <c r="H493" s="259">
        <v>0.2</v>
      </c>
      <c r="I493" s="250">
        <f t="shared" si="32"/>
        <v>13.134153072407244</v>
      </c>
      <c r="J493" s="260">
        <v>45292</v>
      </c>
      <c r="K493" s="261">
        <v>2667.7033294473626</v>
      </c>
      <c r="L493" s="253">
        <f>H493</f>
        <v>0.2</v>
      </c>
    </row>
    <row r="494" spans="1:16" ht="15.75" hidden="1" x14ac:dyDescent="0.25">
      <c r="B494" s="244" t="s">
        <v>229</v>
      </c>
      <c r="C494" s="269"/>
      <c r="D494" s="300" t="s">
        <v>113</v>
      </c>
      <c r="E494" s="256"/>
      <c r="F494" s="257"/>
      <c r="G494" s="258"/>
      <c r="H494" s="259"/>
      <c r="I494" s="250"/>
      <c r="J494" s="260"/>
      <c r="K494" s="261"/>
      <c r="L494" s="253"/>
    </row>
    <row r="495" spans="1:16" ht="15.75" hidden="1" x14ac:dyDescent="0.25">
      <c r="B495" s="244" t="s">
        <v>245</v>
      </c>
      <c r="C495" s="244" t="s">
        <v>939</v>
      </c>
      <c r="D495" s="286" t="s">
        <v>137</v>
      </c>
      <c r="E495" s="256" t="s">
        <v>90</v>
      </c>
      <c r="F495" s="257">
        <v>44927</v>
      </c>
      <c r="G495" s="258">
        <v>5777</v>
      </c>
      <c r="H495" s="259">
        <v>0.2</v>
      </c>
      <c r="I495" s="250">
        <f t="shared" si="32"/>
        <v>14.280768564999136</v>
      </c>
      <c r="J495" s="260">
        <v>45292</v>
      </c>
      <c r="K495" s="261">
        <v>6602</v>
      </c>
      <c r="L495" s="253">
        <f>H495</f>
        <v>0.2</v>
      </c>
      <c r="O495" s="2">
        <v>11460</v>
      </c>
      <c r="P495" s="2">
        <f>94.44*60</f>
        <v>5666.4</v>
      </c>
    </row>
    <row r="496" spans="1:16" ht="15.75" hidden="1" x14ac:dyDescent="0.25">
      <c r="B496" s="244" t="s">
        <v>230</v>
      </c>
      <c r="C496" s="269"/>
      <c r="D496" s="300" t="s">
        <v>114</v>
      </c>
      <c r="E496" s="256"/>
      <c r="F496" s="257"/>
      <c r="G496" s="258"/>
      <c r="H496" s="259"/>
      <c r="I496" s="250"/>
      <c r="J496" s="260"/>
      <c r="K496" s="261"/>
      <c r="L496" s="253"/>
    </row>
    <row r="497" spans="1:41" ht="15.75" hidden="1" x14ac:dyDescent="0.25">
      <c r="B497" s="244" t="s">
        <v>986</v>
      </c>
      <c r="C497" s="244" t="s">
        <v>931</v>
      </c>
      <c r="D497" s="286" t="s">
        <v>115</v>
      </c>
      <c r="E497" s="256" t="s">
        <v>90</v>
      </c>
      <c r="F497" s="257">
        <v>44927</v>
      </c>
      <c r="G497" s="258">
        <v>1104</v>
      </c>
      <c r="H497" s="259">
        <v>0.2</v>
      </c>
      <c r="I497" s="250">
        <f t="shared" si="32"/>
        <v>7.1916202466817225</v>
      </c>
      <c r="J497" s="260">
        <v>45292</v>
      </c>
      <c r="K497" s="261">
        <v>1183.3954875233662</v>
      </c>
      <c r="L497" s="253">
        <f t="shared" ref="L497:L508" si="33">H497</f>
        <v>0.2</v>
      </c>
      <c r="M497" s="2">
        <v>425</v>
      </c>
      <c r="O497" s="2">
        <f>905+820</f>
        <v>1725</v>
      </c>
      <c r="P497" s="2">
        <v>370</v>
      </c>
    </row>
    <row r="498" spans="1:41" ht="15.75" hidden="1" x14ac:dyDescent="0.25">
      <c r="B498" s="244" t="s">
        <v>987</v>
      </c>
      <c r="C498" s="244" t="s">
        <v>927</v>
      </c>
      <c r="D498" s="286" t="s">
        <v>116</v>
      </c>
      <c r="E498" s="256" t="s">
        <v>90</v>
      </c>
      <c r="F498" s="257">
        <v>44927</v>
      </c>
      <c r="G498" s="258">
        <v>1029</v>
      </c>
      <c r="H498" s="259">
        <v>0.2</v>
      </c>
      <c r="I498" s="250">
        <f t="shared" si="32"/>
        <v>11.659128340094398</v>
      </c>
      <c r="J498" s="260">
        <v>45292</v>
      </c>
      <c r="K498" s="261">
        <v>1148.9724306195712</v>
      </c>
      <c r="L498" s="253">
        <f t="shared" si="33"/>
        <v>0.2</v>
      </c>
      <c r="M498" s="2">
        <v>425</v>
      </c>
      <c r="O498" s="2">
        <f t="shared" ref="O498:O506" si="34">905+820</f>
        <v>1725</v>
      </c>
      <c r="P498" s="2">
        <v>370</v>
      </c>
    </row>
    <row r="499" spans="1:41" ht="15.75" hidden="1" x14ac:dyDescent="0.25">
      <c r="B499" s="244" t="s">
        <v>988</v>
      </c>
      <c r="C499" s="244" t="s">
        <v>929</v>
      </c>
      <c r="D499" s="286" t="s">
        <v>117</v>
      </c>
      <c r="E499" s="256" t="s">
        <v>90</v>
      </c>
      <c r="F499" s="257">
        <v>44927</v>
      </c>
      <c r="G499" s="258">
        <v>1038</v>
      </c>
      <c r="H499" s="259">
        <v>0.2</v>
      </c>
      <c r="I499" s="250">
        <f t="shared" si="32"/>
        <v>11.613940582160055</v>
      </c>
      <c r="J499" s="260">
        <v>45292</v>
      </c>
      <c r="K499" s="261">
        <v>1158.5527032428213</v>
      </c>
      <c r="L499" s="253">
        <f t="shared" si="33"/>
        <v>0.2</v>
      </c>
      <c r="M499" s="2">
        <v>425</v>
      </c>
      <c r="O499" s="2">
        <f t="shared" si="34"/>
        <v>1725</v>
      </c>
      <c r="P499" s="2">
        <v>370</v>
      </c>
    </row>
    <row r="500" spans="1:41" ht="15.75" hidden="1" x14ac:dyDescent="0.25">
      <c r="B500" s="244" t="s">
        <v>989</v>
      </c>
      <c r="C500" s="244" t="s">
        <v>928</v>
      </c>
      <c r="D500" s="286" t="s">
        <v>118</v>
      </c>
      <c r="E500" s="256" t="s">
        <v>90</v>
      </c>
      <c r="F500" s="257">
        <v>44927</v>
      </c>
      <c r="G500" s="258">
        <v>1139</v>
      </c>
      <c r="H500" s="259">
        <v>0.2</v>
      </c>
      <c r="I500" s="250">
        <f t="shared" si="32"/>
        <v>10.669085216819241</v>
      </c>
      <c r="J500" s="260">
        <v>45292</v>
      </c>
      <c r="K500" s="261">
        <v>1260.5208806195712</v>
      </c>
      <c r="L500" s="253">
        <f t="shared" si="33"/>
        <v>0.2</v>
      </c>
      <c r="M500" s="2">
        <v>425</v>
      </c>
      <c r="O500" s="2">
        <f t="shared" si="34"/>
        <v>1725</v>
      </c>
      <c r="P500" s="2">
        <v>370</v>
      </c>
    </row>
    <row r="501" spans="1:41" ht="15.75" hidden="1" x14ac:dyDescent="0.25">
      <c r="B501" s="244" t="s">
        <v>990</v>
      </c>
      <c r="C501" s="244" t="s">
        <v>930</v>
      </c>
      <c r="D501" s="286" t="s">
        <v>119</v>
      </c>
      <c r="E501" s="256" t="s">
        <v>90</v>
      </c>
      <c r="F501" s="257">
        <v>44927</v>
      </c>
      <c r="G501" s="258">
        <v>1225</v>
      </c>
      <c r="H501" s="259">
        <v>0.2</v>
      </c>
      <c r="I501" s="250">
        <f t="shared" si="32"/>
        <v>9.9581576015976339</v>
      </c>
      <c r="J501" s="260">
        <v>45292</v>
      </c>
      <c r="K501" s="261">
        <v>1346.9874306195711</v>
      </c>
      <c r="L501" s="253">
        <f t="shared" si="33"/>
        <v>0.2</v>
      </c>
      <c r="M501" s="2">
        <v>425</v>
      </c>
      <c r="O501" s="2">
        <f t="shared" si="34"/>
        <v>1725</v>
      </c>
      <c r="P501" s="2">
        <v>370</v>
      </c>
    </row>
    <row r="502" spans="1:41" ht="15.75" hidden="1" x14ac:dyDescent="0.25">
      <c r="B502" s="244" t="s">
        <v>991</v>
      </c>
      <c r="C502" s="244" t="s">
        <v>932</v>
      </c>
      <c r="D502" s="286" t="s">
        <v>120</v>
      </c>
      <c r="E502" s="256" t="s">
        <v>90</v>
      </c>
      <c r="F502" s="257">
        <v>44927</v>
      </c>
      <c r="G502" s="258">
        <v>2042</v>
      </c>
      <c r="H502" s="259">
        <v>0.2</v>
      </c>
      <c r="I502" s="250">
        <f t="shared" si="32"/>
        <v>9.940208179854011</v>
      </c>
      <c r="J502" s="260">
        <v>45292</v>
      </c>
      <c r="K502" s="261">
        <v>2244.9790510326188</v>
      </c>
      <c r="L502" s="253">
        <f t="shared" si="33"/>
        <v>0.2</v>
      </c>
      <c r="M502" s="2">
        <v>425</v>
      </c>
      <c r="O502" s="2">
        <f t="shared" si="34"/>
        <v>1725</v>
      </c>
      <c r="P502" s="2">
        <v>370</v>
      </c>
    </row>
    <row r="503" spans="1:41" ht="15.75" hidden="1" x14ac:dyDescent="0.25">
      <c r="B503" s="244" t="s">
        <v>992</v>
      </c>
      <c r="C503" s="244" t="s">
        <v>933</v>
      </c>
      <c r="D503" s="286" t="s">
        <v>121</v>
      </c>
      <c r="E503" s="256" t="s">
        <v>90</v>
      </c>
      <c r="F503" s="257">
        <v>44927</v>
      </c>
      <c r="G503" s="258">
        <v>4967</v>
      </c>
      <c r="H503" s="259">
        <v>0.2</v>
      </c>
      <c r="I503" s="250">
        <f t="shared" si="32"/>
        <v>14.604910912904671</v>
      </c>
      <c r="J503" s="260">
        <v>45292</v>
      </c>
      <c r="K503" s="261">
        <v>5692.4259250439754</v>
      </c>
      <c r="L503" s="253">
        <f t="shared" si="33"/>
        <v>0.2</v>
      </c>
      <c r="M503" s="2">
        <v>425</v>
      </c>
      <c r="O503" s="2">
        <f t="shared" si="34"/>
        <v>1725</v>
      </c>
      <c r="P503" s="2">
        <v>370</v>
      </c>
    </row>
    <row r="504" spans="1:41" ht="15.75" hidden="1" x14ac:dyDescent="0.25">
      <c r="B504" s="244" t="s">
        <v>993</v>
      </c>
      <c r="C504" s="314"/>
      <c r="D504" s="286" t="s">
        <v>122</v>
      </c>
      <c r="E504" s="256" t="s">
        <v>90</v>
      </c>
      <c r="F504" s="257">
        <v>44927</v>
      </c>
      <c r="G504" s="258">
        <v>4967</v>
      </c>
      <c r="H504" s="259">
        <v>0.2</v>
      </c>
      <c r="I504" s="250">
        <f t="shared" si="32"/>
        <v>14.604910912904671</v>
      </c>
      <c r="J504" s="260">
        <v>45292</v>
      </c>
      <c r="K504" s="261">
        <v>5692.4259250439754</v>
      </c>
      <c r="L504" s="253">
        <f t="shared" si="33"/>
        <v>0.2</v>
      </c>
      <c r="M504" s="2">
        <v>425</v>
      </c>
      <c r="O504" s="2">
        <f t="shared" si="34"/>
        <v>1725</v>
      </c>
      <c r="P504" s="2">
        <v>370</v>
      </c>
    </row>
    <row r="505" spans="1:41" ht="15.75" hidden="1" x14ac:dyDescent="0.25">
      <c r="B505" s="244" t="s">
        <v>994</v>
      </c>
      <c r="C505" s="244" t="s">
        <v>934</v>
      </c>
      <c r="D505" s="286" t="s">
        <v>123</v>
      </c>
      <c r="E505" s="256" t="s">
        <v>90</v>
      </c>
      <c r="F505" s="257">
        <v>44927</v>
      </c>
      <c r="G505" s="258">
        <v>2451</v>
      </c>
      <c r="H505" s="259">
        <v>0.2</v>
      </c>
      <c r="I505" s="250">
        <f t="shared" si="32"/>
        <v>9.913295032196757</v>
      </c>
      <c r="J505" s="260">
        <v>45292</v>
      </c>
      <c r="K505" s="261">
        <v>2693.9748612391422</v>
      </c>
      <c r="L505" s="253">
        <f t="shared" si="33"/>
        <v>0.2</v>
      </c>
      <c r="M505" s="2">
        <v>425</v>
      </c>
      <c r="O505" s="2">
        <f t="shared" si="34"/>
        <v>1725</v>
      </c>
      <c r="P505" s="2">
        <v>370</v>
      </c>
    </row>
    <row r="506" spans="1:41" ht="15.75" hidden="1" x14ac:dyDescent="0.25">
      <c r="B506" s="244" t="s">
        <v>995</v>
      </c>
      <c r="C506" s="244" t="s">
        <v>935</v>
      </c>
      <c r="D506" s="286" t="s">
        <v>124</v>
      </c>
      <c r="E506" s="256" t="s">
        <v>90</v>
      </c>
      <c r="F506" s="257">
        <v>44927</v>
      </c>
      <c r="G506" s="258">
        <v>878</v>
      </c>
      <c r="H506" s="259">
        <v>0.2</v>
      </c>
      <c r="I506" s="250">
        <f t="shared" si="32"/>
        <v>13.103095012315762</v>
      </c>
      <c r="J506" s="260">
        <v>45292</v>
      </c>
      <c r="K506" s="261">
        <v>993.04517420813249</v>
      </c>
      <c r="L506" s="253">
        <f t="shared" si="33"/>
        <v>0.2</v>
      </c>
      <c r="M506" s="2">
        <v>425</v>
      </c>
      <c r="O506" s="2">
        <f t="shared" si="34"/>
        <v>1725</v>
      </c>
      <c r="P506" s="2">
        <v>370</v>
      </c>
    </row>
    <row r="507" spans="1:41" ht="15.75" hidden="1" x14ac:dyDescent="0.25">
      <c r="B507" s="244" t="s">
        <v>231</v>
      </c>
      <c r="C507" s="244" t="s">
        <v>926</v>
      </c>
      <c r="D507" s="300" t="s">
        <v>125</v>
      </c>
      <c r="E507" s="256" t="s">
        <v>90</v>
      </c>
      <c r="F507" s="257">
        <v>44927</v>
      </c>
      <c r="G507" s="258">
        <v>900</v>
      </c>
      <c r="H507" s="259">
        <v>0.2</v>
      </c>
      <c r="I507" s="250">
        <f t="shared" si="32"/>
        <v>13.545639108023693</v>
      </c>
      <c r="J507" s="260">
        <v>45292</v>
      </c>
      <c r="K507" s="261">
        <v>1021.9107519722132</v>
      </c>
      <c r="L507" s="253">
        <f t="shared" si="33"/>
        <v>0.2</v>
      </c>
      <c r="O507" s="2">
        <v>490</v>
      </c>
      <c r="P507" s="2">
        <f>220*2</f>
        <v>440</v>
      </c>
    </row>
    <row r="508" spans="1:41" ht="15.75" hidden="1" x14ac:dyDescent="0.25">
      <c r="B508" s="244" t="s">
        <v>232</v>
      </c>
      <c r="C508" s="244" t="s">
        <v>924</v>
      </c>
      <c r="D508" s="300" t="s">
        <v>126</v>
      </c>
      <c r="E508" s="256" t="s">
        <v>90</v>
      </c>
      <c r="F508" s="257">
        <v>44927</v>
      </c>
      <c r="G508" s="258">
        <v>1116</v>
      </c>
      <c r="H508" s="259">
        <v>0.2</v>
      </c>
      <c r="I508" s="250">
        <f t="shared" si="32"/>
        <v>27.493646097516475</v>
      </c>
      <c r="J508" s="260">
        <v>45292</v>
      </c>
      <c r="K508" s="261">
        <v>1422.829090448284</v>
      </c>
      <c r="L508" s="253">
        <f t="shared" si="33"/>
        <v>0.2</v>
      </c>
    </row>
    <row r="509" spans="1:41" ht="15.75" hidden="1" x14ac:dyDescent="0.25">
      <c r="B509" s="244" t="s">
        <v>996</v>
      </c>
      <c r="C509" s="244"/>
      <c r="D509" s="300" t="s">
        <v>127</v>
      </c>
      <c r="E509" s="256"/>
      <c r="F509" s="257"/>
      <c r="G509" s="258"/>
      <c r="H509" s="259"/>
      <c r="I509" s="250"/>
      <c r="J509" s="260"/>
      <c r="K509" s="261"/>
      <c r="L509" s="253"/>
    </row>
    <row r="510" spans="1:41" ht="15.75" hidden="1" x14ac:dyDescent="0.25">
      <c r="B510" s="244" t="s">
        <v>997</v>
      </c>
      <c r="C510" s="244" t="s">
        <v>925</v>
      </c>
      <c r="D510" s="286" t="s">
        <v>128</v>
      </c>
      <c r="E510" s="256" t="s">
        <v>90</v>
      </c>
      <c r="F510" s="257">
        <v>44927</v>
      </c>
      <c r="G510" s="258">
        <v>1456</v>
      </c>
      <c r="H510" s="259">
        <v>0.2</v>
      </c>
      <c r="I510" s="250">
        <f t="shared" si="32"/>
        <v>22.959592864811796</v>
      </c>
      <c r="J510" s="260">
        <v>45292</v>
      </c>
      <c r="K510" s="261">
        <v>1790.2916721116596</v>
      </c>
      <c r="L510" s="253">
        <f>H510</f>
        <v>0.2</v>
      </c>
    </row>
    <row r="511" spans="1:41" ht="15.75" hidden="1" x14ac:dyDescent="0.25">
      <c r="B511" s="244" t="s">
        <v>998</v>
      </c>
      <c r="C511" s="244" t="s">
        <v>923</v>
      </c>
      <c r="D511" s="286" t="s">
        <v>129</v>
      </c>
      <c r="E511" s="256" t="s">
        <v>90</v>
      </c>
      <c r="F511" s="257">
        <v>44927</v>
      </c>
      <c r="G511" s="258">
        <v>856</v>
      </c>
      <c r="H511" s="259">
        <v>0.2</v>
      </c>
      <c r="I511" s="250">
        <f t="shared" si="32"/>
        <v>25.487734026518211</v>
      </c>
      <c r="J511" s="260">
        <v>45292</v>
      </c>
      <c r="K511" s="261">
        <v>1074.1750032669959</v>
      </c>
      <c r="L511" s="253">
        <f>H511</f>
        <v>0.2</v>
      </c>
    </row>
    <row r="512" spans="1:41" s="3" customFormat="1" ht="31.5" hidden="1" x14ac:dyDescent="0.25">
      <c r="A512" s="2"/>
      <c r="B512" s="315" t="s">
        <v>524</v>
      </c>
      <c r="C512" s="315" t="s">
        <v>970</v>
      </c>
      <c r="D512" s="316" t="s">
        <v>523</v>
      </c>
      <c r="E512" s="317" t="s">
        <v>90</v>
      </c>
      <c r="F512" s="318">
        <v>44927</v>
      </c>
      <c r="G512" s="319">
        <v>4597</v>
      </c>
      <c r="H512" s="320">
        <v>0.2</v>
      </c>
      <c r="I512" s="250">
        <f t="shared" si="32"/>
        <v>15.700000000000003</v>
      </c>
      <c r="J512" s="321">
        <v>45292</v>
      </c>
      <c r="K512" s="322">
        <v>5318.7290000000003</v>
      </c>
      <c r="L512" s="323">
        <f>H512</f>
        <v>0.2</v>
      </c>
      <c r="M512" s="2"/>
      <c r="N512" s="2"/>
      <c r="O512" s="2"/>
      <c r="P512" s="2">
        <v>760</v>
      </c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6.5" hidden="1" thickBot="1" x14ac:dyDescent="0.3">
      <c r="B513" s="324" t="s">
        <v>999</v>
      </c>
      <c r="C513" s="324" t="s">
        <v>971</v>
      </c>
      <c r="D513" s="325" t="s">
        <v>525</v>
      </c>
      <c r="E513" s="326" t="s">
        <v>90</v>
      </c>
      <c r="F513" s="327">
        <v>44927</v>
      </c>
      <c r="G513" s="328">
        <v>2630</v>
      </c>
      <c r="H513" s="329">
        <v>0.2</v>
      </c>
      <c r="I513" s="250">
        <f t="shared" si="32"/>
        <v>12.800298490997378</v>
      </c>
      <c r="J513" s="330">
        <v>45292</v>
      </c>
      <c r="K513" s="331">
        <v>2966.6478503132307</v>
      </c>
      <c r="L513" s="332">
        <f>H513</f>
        <v>0.2</v>
      </c>
    </row>
    <row r="514" spans="1:41" s="10" customFormat="1" ht="16.5" hidden="1" thickBot="1" x14ac:dyDescent="0.3">
      <c r="A514" s="2"/>
      <c r="B514" s="98" t="s">
        <v>345</v>
      </c>
      <c r="C514" s="99" t="s">
        <v>44</v>
      </c>
      <c r="D514" s="100"/>
      <c r="E514" s="101"/>
      <c r="F514" s="207"/>
      <c r="G514" s="207"/>
      <c r="H514" s="208"/>
      <c r="I514" s="250"/>
      <c r="J514" s="102"/>
      <c r="K514" s="333"/>
      <c r="L514" s="111"/>
    </row>
    <row r="515" spans="1:41" s="8" customFormat="1" ht="15.75" hidden="1" x14ac:dyDescent="0.25">
      <c r="B515" s="294" t="s">
        <v>247</v>
      </c>
      <c r="C515" s="294" t="s">
        <v>972</v>
      </c>
      <c r="D515" s="295" t="s">
        <v>45</v>
      </c>
      <c r="E515" s="334" t="s">
        <v>23</v>
      </c>
      <c r="F515" s="335">
        <v>44927</v>
      </c>
      <c r="G515" s="336">
        <v>2451</v>
      </c>
      <c r="H515" s="337">
        <v>0.2</v>
      </c>
      <c r="I515" s="250">
        <f t="shared" si="32"/>
        <v>19.283341880133406</v>
      </c>
      <c r="J515" s="283">
        <v>45292</v>
      </c>
      <c r="K515" s="284">
        <v>2923.6347094820699</v>
      </c>
      <c r="L515" s="285">
        <f>H515</f>
        <v>0.2</v>
      </c>
    </row>
    <row r="516" spans="1:41" s="8" customFormat="1" ht="35.25" hidden="1" customHeight="1" x14ac:dyDescent="0.25">
      <c r="B516" s="244" t="s">
        <v>248</v>
      </c>
      <c r="C516" s="244" t="s">
        <v>973</v>
      </c>
      <c r="D516" s="300" t="s">
        <v>46</v>
      </c>
      <c r="E516" s="246" t="s">
        <v>23</v>
      </c>
      <c r="F516" s="247">
        <v>44927</v>
      </c>
      <c r="G516" s="248">
        <v>4279</v>
      </c>
      <c r="H516" s="249">
        <v>0.2</v>
      </c>
      <c r="I516" s="250">
        <f t="shared" si="32"/>
        <v>26.314559476513196</v>
      </c>
      <c r="J516" s="260">
        <v>45292</v>
      </c>
      <c r="K516" s="261">
        <v>5405</v>
      </c>
      <c r="L516" s="253">
        <f>H516</f>
        <v>0.2</v>
      </c>
      <c r="M516" s="8">
        <v>4760</v>
      </c>
    </row>
    <row r="517" spans="1:41" s="8" customFormat="1" ht="15.75" hidden="1" x14ac:dyDescent="0.25">
      <c r="B517" s="244" t="s">
        <v>249</v>
      </c>
      <c r="C517" s="244" t="s">
        <v>974</v>
      </c>
      <c r="D517" s="300" t="s">
        <v>47</v>
      </c>
      <c r="E517" s="246" t="s">
        <v>24</v>
      </c>
      <c r="F517" s="247">
        <v>44927</v>
      </c>
      <c r="G517" s="248">
        <v>668</v>
      </c>
      <c r="H517" s="249">
        <v>0.2</v>
      </c>
      <c r="I517" s="250">
        <f t="shared" si="32"/>
        <v>14.221556886227546</v>
      </c>
      <c r="J517" s="260">
        <v>45292</v>
      </c>
      <c r="K517" s="261">
        <v>763</v>
      </c>
      <c r="L517" s="253">
        <f>H517</f>
        <v>0.2</v>
      </c>
      <c r="M517" s="8">
        <v>385</v>
      </c>
      <c r="N517" s="8">
        <v>4180</v>
      </c>
      <c r="O517" s="8">
        <v>910</v>
      </c>
      <c r="P517" s="8">
        <v>900</v>
      </c>
    </row>
    <row r="518" spans="1:41" ht="15.75" hidden="1" x14ac:dyDescent="0.25">
      <c r="B518" s="254" t="s">
        <v>250</v>
      </c>
      <c r="C518" s="254"/>
      <c r="D518" s="338" t="s">
        <v>48</v>
      </c>
      <c r="E518" s="256"/>
      <c r="F518" s="257"/>
      <c r="G518" s="258"/>
      <c r="H518" s="339"/>
      <c r="I518" s="250"/>
      <c r="J518" s="260"/>
      <c r="K518" s="261"/>
      <c r="L518" s="253"/>
    </row>
    <row r="519" spans="1:41" ht="15.75" hidden="1" x14ac:dyDescent="0.25">
      <c r="B519" s="254" t="s">
        <v>251</v>
      </c>
      <c r="C519" s="254" t="s">
        <v>975</v>
      </c>
      <c r="D519" s="286" t="s">
        <v>49</v>
      </c>
      <c r="E519" s="256" t="s">
        <v>55</v>
      </c>
      <c r="F519" s="257">
        <v>44896</v>
      </c>
      <c r="G519" s="258">
        <v>209</v>
      </c>
      <c r="H519" s="259">
        <v>0.2</v>
      </c>
      <c r="I519" s="250">
        <f t="shared" si="32"/>
        <v>0</v>
      </c>
      <c r="J519" s="340">
        <v>44896</v>
      </c>
      <c r="K519" s="261">
        <v>209</v>
      </c>
      <c r="L519" s="253">
        <f t="shared" ref="L519:L524" si="35">H519</f>
        <v>0.2</v>
      </c>
      <c r="O519" s="2">
        <v>295</v>
      </c>
      <c r="P519" s="2">
        <v>240</v>
      </c>
    </row>
    <row r="520" spans="1:41" ht="15.75" hidden="1" x14ac:dyDescent="0.25">
      <c r="B520" s="254" t="s">
        <v>252</v>
      </c>
      <c r="C520" s="254" t="s">
        <v>976</v>
      </c>
      <c r="D520" s="286" t="s">
        <v>50</v>
      </c>
      <c r="E520" s="256" t="s">
        <v>20</v>
      </c>
      <c r="F520" s="257">
        <v>44896</v>
      </c>
      <c r="G520" s="258">
        <v>147</v>
      </c>
      <c r="H520" s="259">
        <v>0.2</v>
      </c>
      <c r="I520" s="250">
        <f t="shared" si="32"/>
        <v>0</v>
      </c>
      <c r="J520" s="340">
        <v>44896</v>
      </c>
      <c r="K520" s="261">
        <v>147</v>
      </c>
      <c r="L520" s="253">
        <f t="shared" si="35"/>
        <v>0.2</v>
      </c>
      <c r="O520" s="2">
        <v>178</v>
      </c>
      <c r="P520" s="2">
        <v>198</v>
      </c>
    </row>
    <row r="521" spans="1:41" s="8" customFormat="1" ht="15.75" x14ac:dyDescent="0.25">
      <c r="A521" s="8" t="s">
        <v>1380</v>
      </c>
      <c r="B521" s="244" t="s">
        <v>253</v>
      </c>
      <c r="C521" s="244" t="s">
        <v>979</v>
      </c>
      <c r="D521" s="300" t="s">
        <v>51</v>
      </c>
      <c r="E521" s="246" t="s">
        <v>56</v>
      </c>
      <c r="F521" s="247">
        <v>41640</v>
      </c>
      <c r="G521" s="248">
        <v>3.95</v>
      </c>
      <c r="H521" s="249">
        <v>0.2</v>
      </c>
      <c r="I521" s="250">
        <f t="shared" si="32"/>
        <v>1186.0759493670885</v>
      </c>
      <c r="J521" s="251">
        <v>41640</v>
      </c>
      <c r="K521" s="252">
        <v>50.8</v>
      </c>
      <c r="L521" s="253">
        <f t="shared" si="35"/>
        <v>0.2</v>
      </c>
      <c r="N521" s="8" t="s">
        <v>1260</v>
      </c>
      <c r="O521" s="8" t="s">
        <v>1263</v>
      </c>
    </row>
    <row r="522" spans="1:41" s="8" customFormat="1" ht="15.75" hidden="1" x14ac:dyDescent="0.25">
      <c r="B522" s="244" t="s">
        <v>254</v>
      </c>
      <c r="C522" s="244" t="s">
        <v>977</v>
      </c>
      <c r="D522" s="300" t="s">
        <v>415</v>
      </c>
      <c r="E522" s="246" t="s">
        <v>57</v>
      </c>
      <c r="F522" s="247">
        <v>44075</v>
      </c>
      <c r="G522" s="248">
        <v>2.73</v>
      </c>
      <c r="H522" s="249">
        <v>0.2</v>
      </c>
      <c r="I522" s="250">
        <f t="shared" ref="I522:I585" si="36">K522/G522*100-100</f>
        <v>0</v>
      </c>
      <c r="J522" s="251">
        <v>44075</v>
      </c>
      <c r="K522" s="261">
        <v>2.73</v>
      </c>
      <c r="L522" s="253">
        <f t="shared" si="35"/>
        <v>0.2</v>
      </c>
    </row>
    <row r="523" spans="1:41" s="8" customFormat="1" ht="15.75" hidden="1" x14ac:dyDescent="0.25">
      <c r="B523" s="244" t="s">
        <v>255</v>
      </c>
      <c r="C523" s="244" t="s">
        <v>978</v>
      </c>
      <c r="D523" s="300" t="s">
        <v>414</v>
      </c>
      <c r="E523" s="246" t="s">
        <v>58</v>
      </c>
      <c r="F523" s="247">
        <v>44075</v>
      </c>
      <c r="G523" s="248">
        <v>53.41</v>
      </c>
      <c r="H523" s="249">
        <v>0.2</v>
      </c>
      <c r="I523" s="250">
        <f t="shared" si="36"/>
        <v>0</v>
      </c>
      <c r="J523" s="251">
        <v>44075</v>
      </c>
      <c r="K523" s="261">
        <v>53.41</v>
      </c>
      <c r="L523" s="253">
        <f t="shared" si="35"/>
        <v>0.2</v>
      </c>
      <c r="P523" s="8">
        <v>60</v>
      </c>
    </row>
    <row r="524" spans="1:41" s="8" customFormat="1" ht="18.75" hidden="1" x14ac:dyDescent="0.25">
      <c r="B524" s="244" t="s">
        <v>256</v>
      </c>
      <c r="C524" s="244" t="s">
        <v>1007</v>
      </c>
      <c r="D524" s="300" t="s">
        <v>52</v>
      </c>
      <c r="E524" s="246" t="s">
        <v>1392</v>
      </c>
      <c r="F524" s="247">
        <v>44927</v>
      </c>
      <c r="G524" s="248">
        <v>700</v>
      </c>
      <c r="H524" s="249">
        <v>0.2</v>
      </c>
      <c r="I524" s="250">
        <f t="shared" si="36"/>
        <v>0</v>
      </c>
      <c r="J524" s="251">
        <v>44927</v>
      </c>
      <c r="K524" s="261">
        <v>700</v>
      </c>
      <c r="L524" s="253">
        <f t="shared" si="35"/>
        <v>0.2</v>
      </c>
      <c r="P524" s="8">
        <v>600</v>
      </c>
    </row>
    <row r="525" spans="1:41" s="3" customFormat="1" ht="18.75" hidden="1" x14ac:dyDescent="0.25">
      <c r="A525" s="2"/>
      <c r="B525" s="254" t="s">
        <v>408</v>
      </c>
      <c r="C525" s="254"/>
      <c r="D525" s="338" t="s">
        <v>410</v>
      </c>
      <c r="E525" s="489" t="s">
        <v>1241</v>
      </c>
      <c r="F525" s="490"/>
      <c r="G525" s="490"/>
      <c r="H525" s="491"/>
      <c r="I525" s="250"/>
      <c r="J525" s="341"/>
      <c r="K525" s="261" t="s">
        <v>412</v>
      </c>
      <c r="L525" s="25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6.5" hidden="1" thickBot="1" x14ac:dyDescent="0.3">
      <c r="B526" s="288" t="s">
        <v>409</v>
      </c>
      <c r="C526" s="342"/>
      <c r="D526" s="343" t="s">
        <v>411</v>
      </c>
      <c r="E526" s="492" t="s">
        <v>1241</v>
      </c>
      <c r="F526" s="493"/>
      <c r="G526" s="493"/>
      <c r="H526" s="494"/>
      <c r="I526" s="250"/>
      <c r="J526" s="344"/>
      <c r="K526" s="277" t="s">
        <v>412</v>
      </c>
      <c r="L526" s="278"/>
    </row>
    <row r="527" spans="1:41" s="10" customFormat="1" ht="16.5" hidden="1" thickBot="1" x14ac:dyDescent="0.3">
      <c r="A527" s="2"/>
      <c r="B527" s="93" t="s">
        <v>257</v>
      </c>
      <c r="C527" s="94" t="s">
        <v>246</v>
      </c>
      <c r="D527" s="95"/>
      <c r="E527" s="96"/>
      <c r="F527" s="205"/>
      <c r="G527" s="205"/>
      <c r="H527" s="206"/>
      <c r="I527" s="250"/>
      <c r="J527" s="97"/>
      <c r="K527" s="279"/>
      <c r="L527" s="110"/>
    </row>
    <row r="528" spans="1:41" ht="15.75" hidden="1" x14ac:dyDescent="0.25">
      <c r="B528" s="235" t="s">
        <v>307</v>
      </c>
      <c r="C528" s="280"/>
      <c r="D528" s="236" t="s">
        <v>258</v>
      </c>
      <c r="E528" s="237"/>
      <c r="F528" s="281"/>
      <c r="G528" s="238"/>
      <c r="H528" s="296"/>
      <c r="I528" s="250"/>
      <c r="J528" s="283"/>
      <c r="K528" s="284"/>
      <c r="L528" s="285"/>
    </row>
    <row r="529" spans="2:16" ht="15.75" hidden="1" x14ac:dyDescent="0.25">
      <c r="B529" s="254" t="s">
        <v>239</v>
      </c>
      <c r="C529" s="254"/>
      <c r="D529" s="286" t="s">
        <v>259</v>
      </c>
      <c r="E529" s="256" t="s">
        <v>392</v>
      </c>
      <c r="F529" s="257">
        <v>44927</v>
      </c>
      <c r="G529" s="258">
        <v>2033.27</v>
      </c>
      <c r="H529" s="259">
        <v>0.2</v>
      </c>
      <c r="I529" s="250">
        <f t="shared" si="36"/>
        <v>11.805121798875717</v>
      </c>
      <c r="J529" s="260">
        <v>45292</v>
      </c>
      <c r="K529" s="261">
        <v>2273.3000000000002</v>
      </c>
      <c r="L529" s="253">
        <f t="shared" ref="L529:L545" si="37">H529</f>
        <v>0.2</v>
      </c>
      <c r="M529" s="2">
        <v>1335</v>
      </c>
      <c r="P529" s="2">
        <v>1015</v>
      </c>
    </row>
    <row r="530" spans="2:16" ht="15.75" hidden="1" x14ac:dyDescent="0.25">
      <c r="B530" s="254" t="s">
        <v>308</v>
      </c>
      <c r="C530" s="254"/>
      <c r="D530" s="286" t="s">
        <v>399</v>
      </c>
      <c r="E530" s="256" t="s">
        <v>392</v>
      </c>
      <c r="F530" s="257">
        <v>44927</v>
      </c>
      <c r="G530" s="258">
        <v>4354.72</v>
      </c>
      <c r="H530" s="259">
        <v>0.2</v>
      </c>
      <c r="I530" s="250">
        <f t="shared" si="36"/>
        <v>11.805121798875689</v>
      </c>
      <c r="J530" s="260">
        <v>45292</v>
      </c>
      <c r="K530" s="261">
        <v>4868.8</v>
      </c>
      <c r="L530" s="253">
        <f t="shared" si="37"/>
        <v>0.2</v>
      </c>
      <c r="M530" s="2">
        <v>2680</v>
      </c>
      <c r="P530" s="2">
        <v>2435</v>
      </c>
    </row>
    <row r="531" spans="2:16" ht="15.75" hidden="1" x14ac:dyDescent="0.25">
      <c r="B531" s="254" t="s">
        <v>309</v>
      </c>
      <c r="C531" s="254" t="s">
        <v>1020</v>
      </c>
      <c r="D531" s="286" t="s">
        <v>400</v>
      </c>
      <c r="E531" s="256" t="s">
        <v>392</v>
      </c>
      <c r="F531" s="257">
        <v>44927</v>
      </c>
      <c r="G531" s="258">
        <v>4354.72</v>
      </c>
      <c r="H531" s="259">
        <v>0.2</v>
      </c>
      <c r="I531" s="250">
        <f t="shared" si="36"/>
        <v>11.805121798875689</v>
      </c>
      <c r="J531" s="260">
        <v>45292</v>
      </c>
      <c r="K531" s="261">
        <v>4868.8</v>
      </c>
      <c r="L531" s="253">
        <f t="shared" si="37"/>
        <v>0.2</v>
      </c>
      <c r="M531" s="2">
        <v>2680</v>
      </c>
      <c r="P531" s="2">
        <v>3875</v>
      </c>
    </row>
    <row r="532" spans="2:16" ht="31.5" hidden="1" x14ac:dyDescent="0.25">
      <c r="B532" s="254" t="s">
        <v>310</v>
      </c>
      <c r="C532" s="254" t="s">
        <v>1018</v>
      </c>
      <c r="D532" s="286" t="s">
        <v>1023</v>
      </c>
      <c r="E532" s="256" t="s">
        <v>392</v>
      </c>
      <c r="F532" s="257">
        <v>44927</v>
      </c>
      <c r="G532" s="258">
        <v>6756.2199999999993</v>
      </c>
      <c r="H532" s="259">
        <v>0.2</v>
      </c>
      <c r="I532" s="250">
        <f t="shared" si="36"/>
        <v>11.805121798875717</v>
      </c>
      <c r="J532" s="260">
        <v>45292</v>
      </c>
      <c r="K532" s="261">
        <v>7553.8</v>
      </c>
      <c r="L532" s="253">
        <f t="shared" si="37"/>
        <v>0.2</v>
      </c>
      <c r="M532" s="2">
        <v>4805</v>
      </c>
      <c r="P532" s="2">
        <v>3505</v>
      </c>
    </row>
    <row r="533" spans="2:16" ht="31.5" hidden="1" x14ac:dyDescent="0.25">
      <c r="B533" s="254" t="s">
        <v>311</v>
      </c>
      <c r="C533" s="254" t="s">
        <v>1019</v>
      </c>
      <c r="D533" s="286" t="s">
        <v>401</v>
      </c>
      <c r="E533" s="256" t="s">
        <v>392</v>
      </c>
      <c r="F533" s="257">
        <v>44927</v>
      </c>
      <c r="G533" s="258">
        <v>12359.72</v>
      </c>
      <c r="H533" s="259">
        <v>0.2</v>
      </c>
      <c r="I533" s="250">
        <f t="shared" si="36"/>
        <v>11.805121798875689</v>
      </c>
      <c r="J533" s="260">
        <v>45292</v>
      </c>
      <c r="K533" s="261">
        <v>13818.8</v>
      </c>
      <c r="L533" s="253">
        <f t="shared" si="37"/>
        <v>0.2</v>
      </c>
      <c r="M533" s="2">
        <v>8800</v>
      </c>
      <c r="P533" s="2">
        <v>14430</v>
      </c>
    </row>
    <row r="534" spans="2:16" ht="15.75" hidden="1" x14ac:dyDescent="0.25">
      <c r="B534" s="254" t="s">
        <v>312</v>
      </c>
      <c r="C534" s="254" t="s">
        <v>1008</v>
      </c>
      <c r="D534" s="286" t="s">
        <v>261</v>
      </c>
      <c r="E534" s="256" t="s">
        <v>392</v>
      </c>
      <c r="F534" s="257">
        <v>44927</v>
      </c>
      <c r="G534" s="258">
        <v>10822.76</v>
      </c>
      <c r="H534" s="259">
        <v>0.2</v>
      </c>
      <c r="I534" s="250">
        <f t="shared" si="36"/>
        <v>11.805121798875689</v>
      </c>
      <c r="J534" s="260">
        <v>45292</v>
      </c>
      <c r="K534" s="261">
        <v>12100.4</v>
      </c>
      <c r="L534" s="253">
        <f t="shared" si="37"/>
        <v>0.2</v>
      </c>
      <c r="M534" s="2">
        <v>8800</v>
      </c>
      <c r="P534" s="2">
        <v>10305</v>
      </c>
    </row>
    <row r="535" spans="2:16" ht="15.75" hidden="1" x14ac:dyDescent="0.25">
      <c r="B535" s="254" t="s">
        <v>313</v>
      </c>
      <c r="C535" s="254" t="s">
        <v>1009</v>
      </c>
      <c r="D535" s="286" t="s">
        <v>262</v>
      </c>
      <c r="E535" s="256" t="s">
        <v>392</v>
      </c>
      <c r="F535" s="257">
        <v>44927</v>
      </c>
      <c r="G535" s="258">
        <v>11639.269999999999</v>
      </c>
      <c r="H535" s="259">
        <v>0.2</v>
      </c>
      <c r="I535" s="250">
        <f t="shared" si="36"/>
        <v>11.805121798875717</v>
      </c>
      <c r="J535" s="260">
        <v>45292</v>
      </c>
      <c r="K535" s="261">
        <v>13013.3</v>
      </c>
      <c r="L535" s="253">
        <f t="shared" si="37"/>
        <v>0.2</v>
      </c>
      <c r="M535" s="2">
        <v>8800</v>
      </c>
      <c r="P535" s="2">
        <v>10930</v>
      </c>
    </row>
    <row r="536" spans="2:16" ht="15.75" hidden="1" x14ac:dyDescent="0.25">
      <c r="B536" s="254" t="s">
        <v>314</v>
      </c>
      <c r="C536" s="254" t="s">
        <v>1010</v>
      </c>
      <c r="D536" s="286" t="s">
        <v>263</v>
      </c>
      <c r="E536" s="256" t="s">
        <v>392</v>
      </c>
      <c r="F536" s="257">
        <v>44927</v>
      </c>
      <c r="G536" s="258">
        <v>10086.299999999999</v>
      </c>
      <c r="H536" s="259">
        <v>0.2</v>
      </c>
      <c r="I536" s="250">
        <f t="shared" si="36"/>
        <v>11.805121798875717</v>
      </c>
      <c r="J536" s="260">
        <v>45292</v>
      </c>
      <c r="K536" s="261">
        <v>11277</v>
      </c>
      <c r="L536" s="253">
        <f t="shared" si="37"/>
        <v>0.2</v>
      </c>
      <c r="M536" s="2">
        <v>8800</v>
      </c>
      <c r="P536" s="2">
        <v>9170</v>
      </c>
    </row>
    <row r="537" spans="2:16" ht="15.75" hidden="1" x14ac:dyDescent="0.25">
      <c r="B537" s="254" t="s">
        <v>315</v>
      </c>
      <c r="C537" s="254" t="s">
        <v>1011</v>
      </c>
      <c r="D537" s="286" t="s">
        <v>264</v>
      </c>
      <c r="E537" s="256" t="s">
        <v>392</v>
      </c>
      <c r="F537" s="257">
        <v>44927</v>
      </c>
      <c r="G537" s="258">
        <v>12583.86</v>
      </c>
      <c r="H537" s="259">
        <v>0.2</v>
      </c>
      <c r="I537" s="250">
        <f t="shared" si="36"/>
        <v>11.805121798875689</v>
      </c>
      <c r="J537" s="260">
        <v>45292</v>
      </c>
      <c r="K537" s="261">
        <v>14069.4</v>
      </c>
      <c r="L537" s="253">
        <f t="shared" si="37"/>
        <v>0.2</v>
      </c>
      <c r="M537" s="2">
        <v>8800</v>
      </c>
    </row>
    <row r="538" spans="2:16" ht="15.75" hidden="1" x14ac:dyDescent="0.25">
      <c r="B538" s="254" t="s">
        <v>316</v>
      </c>
      <c r="C538" s="254" t="s">
        <v>1012</v>
      </c>
      <c r="D538" s="286" t="s">
        <v>265</v>
      </c>
      <c r="E538" s="256" t="s">
        <v>392</v>
      </c>
      <c r="F538" s="257">
        <v>44927</v>
      </c>
      <c r="G538" s="258">
        <v>16490.300000000003</v>
      </c>
      <c r="H538" s="259">
        <v>0.2</v>
      </c>
      <c r="I538" s="250">
        <f t="shared" si="36"/>
        <v>11.805121798875675</v>
      </c>
      <c r="J538" s="260">
        <v>45292</v>
      </c>
      <c r="K538" s="261">
        <v>18437</v>
      </c>
      <c r="L538" s="253">
        <f t="shared" si="37"/>
        <v>0.2</v>
      </c>
      <c r="M538" s="2">
        <v>9880</v>
      </c>
      <c r="P538" s="2">
        <v>14145</v>
      </c>
    </row>
    <row r="539" spans="2:16" ht="15.75" hidden="1" x14ac:dyDescent="0.25">
      <c r="B539" s="254" t="s">
        <v>317</v>
      </c>
      <c r="C539" s="254" t="s">
        <v>1014</v>
      </c>
      <c r="D539" s="286" t="s">
        <v>402</v>
      </c>
      <c r="E539" s="256" t="s">
        <v>392</v>
      </c>
      <c r="F539" s="257">
        <v>44927</v>
      </c>
      <c r="G539" s="258">
        <v>17034.64</v>
      </c>
      <c r="H539" s="259">
        <v>0.2</v>
      </c>
      <c r="I539" s="250">
        <f t="shared" si="36"/>
        <v>11.805121798875689</v>
      </c>
      <c r="J539" s="260">
        <v>45292</v>
      </c>
      <c r="K539" s="261">
        <v>19045.599999999999</v>
      </c>
      <c r="L539" s="253">
        <f t="shared" si="37"/>
        <v>0.2</v>
      </c>
      <c r="M539" s="2">
        <v>12460</v>
      </c>
      <c r="P539" s="2">
        <v>8300</v>
      </c>
    </row>
    <row r="540" spans="2:16" ht="15.75" hidden="1" x14ac:dyDescent="0.25">
      <c r="B540" s="254" t="s">
        <v>318</v>
      </c>
      <c r="C540" s="254" t="s">
        <v>1013</v>
      </c>
      <c r="D540" s="286" t="s">
        <v>266</v>
      </c>
      <c r="E540" s="256" t="s">
        <v>392</v>
      </c>
      <c r="F540" s="257">
        <v>44927</v>
      </c>
      <c r="G540" s="258">
        <v>17915.189999999999</v>
      </c>
      <c r="H540" s="259">
        <v>0.2</v>
      </c>
      <c r="I540" s="250">
        <f t="shared" si="36"/>
        <v>11.805121798875689</v>
      </c>
      <c r="J540" s="260">
        <v>45292</v>
      </c>
      <c r="K540" s="261">
        <v>20030.099999999999</v>
      </c>
      <c r="L540" s="253">
        <f t="shared" si="37"/>
        <v>0.2</v>
      </c>
      <c r="M540" s="2">
        <v>14635</v>
      </c>
    </row>
    <row r="541" spans="2:16" ht="15.75" hidden="1" x14ac:dyDescent="0.25">
      <c r="B541" s="254" t="s">
        <v>319</v>
      </c>
      <c r="C541" s="254" t="s">
        <v>1015</v>
      </c>
      <c r="D541" s="286" t="s">
        <v>267</v>
      </c>
      <c r="E541" s="256" t="s">
        <v>392</v>
      </c>
      <c r="F541" s="257">
        <v>44927</v>
      </c>
      <c r="G541" s="258">
        <v>1408.88</v>
      </c>
      <c r="H541" s="259">
        <v>0.2</v>
      </c>
      <c r="I541" s="250">
        <f t="shared" si="36"/>
        <v>11.805121798875689</v>
      </c>
      <c r="J541" s="260">
        <v>45292</v>
      </c>
      <c r="K541" s="261">
        <v>1575.2</v>
      </c>
      <c r="L541" s="253">
        <f t="shared" si="37"/>
        <v>0.2</v>
      </c>
      <c r="M541" s="2">
        <v>760</v>
      </c>
    </row>
    <row r="542" spans="2:16" ht="15.75" hidden="1" x14ac:dyDescent="0.25">
      <c r="B542" s="254" t="s">
        <v>320</v>
      </c>
      <c r="C542" s="254" t="s">
        <v>1016</v>
      </c>
      <c r="D542" s="286" t="s">
        <v>268</v>
      </c>
      <c r="E542" s="256" t="s">
        <v>392</v>
      </c>
      <c r="F542" s="257">
        <v>44927</v>
      </c>
      <c r="G542" s="258">
        <v>4306.6899999999996</v>
      </c>
      <c r="H542" s="259">
        <v>0.2</v>
      </c>
      <c r="I542" s="250">
        <f t="shared" si="36"/>
        <v>11.805121798875717</v>
      </c>
      <c r="J542" s="260">
        <v>45292</v>
      </c>
      <c r="K542" s="261">
        <v>4815.1000000000004</v>
      </c>
      <c r="L542" s="253">
        <f t="shared" si="37"/>
        <v>0.2</v>
      </c>
      <c r="M542" s="2">
        <v>3590</v>
      </c>
    </row>
    <row r="543" spans="2:16" ht="15.75" hidden="1" x14ac:dyDescent="0.25">
      <c r="B543" s="254" t="s">
        <v>321</v>
      </c>
      <c r="C543" s="254" t="s">
        <v>1017</v>
      </c>
      <c r="D543" s="286" t="s">
        <v>269</v>
      </c>
      <c r="E543" s="256" t="s">
        <v>392</v>
      </c>
      <c r="F543" s="257">
        <v>44927</v>
      </c>
      <c r="G543" s="258">
        <v>1857.1599999999999</v>
      </c>
      <c r="H543" s="259">
        <v>0.2</v>
      </c>
      <c r="I543" s="250">
        <f t="shared" si="36"/>
        <v>11.805121798875717</v>
      </c>
      <c r="J543" s="260">
        <v>45292</v>
      </c>
      <c r="K543" s="261">
        <v>2076.4</v>
      </c>
      <c r="L543" s="253">
        <f t="shared" si="37"/>
        <v>0.2</v>
      </c>
      <c r="M543" s="2">
        <v>1250</v>
      </c>
    </row>
    <row r="544" spans="2:16" ht="15.75" hidden="1" x14ac:dyDescent="0.25">
      <c r="B544" s="254" t="s">
        <v>1021</v>
      </c>
      <c r="C544" s="254" t="s">
        <v>1022</v>
      </c>
      <c r="D544" s="286" t="s">
        <v>545</v>
      </c>
      <c r="E544" s="256" t="s">
        <v>392</v>
      </c>
      <c r="F544" s="257">
        <v>44927</v>
      </c>
      <c r="G544" s="258">
        <v>6756.22</v>
      </c>
      <c r="H544" s="259">
        <v>0.2</v>
      </c>
      <c r="I544" s="250">
        <f t="shared" si="36"/>
        <v>11.805121798875689</v>
      </c>
      <c r="J544" s="260">
        <v>45292</v>
      </c>
      <c r="K544" s="261">
        <v>7553.8</v>
      </c>
      <c r="L544" s="253">
        <f t="shared" si="37"/>
        <v>0.2</v>
      </c>
    </row>
    <row r="545" spans="2:16" ht="15.75" hidden="1" x14ac:dyDescent="0.25">
      <c r="B545" s="254" t="s">
        <v>1239</v>
      </c>
      <c r="C545" s="254"/>
      <c r="D545" s="286" t="s">
        <v>1240</v>
      </c>
      <c r="E545" s="256" t="s">
        <v>392</v>
      </c>
      <c r="F545" s="257">
        <v>44927</v>
      </c>
      <c r="G545" s="209">
        <v>3731</v>
      </c>
      <c r="H545" s="259">
        <v>0.2</v>
      </c>
      <c r="I545" s="250">
        <f t="shared" si="36"/>
        <v>11.810000000000002</v>
      </c>
      <c r="J545" s="260">
        <v>45292</v>
      </c>
      <c r="K545" s="261">
        <f>G545*1.1181</f>
        <v>4171.6311000000005</v>
      </c>
      <c r="L545" s="253">
        <f t="shared" si="37"/>
        <v>0.2</v>
      </c>
      <c r="P545" s="2">
        <v>7055</v>
      </c>
    </row>
    <row r="546" spans="2:16" ht="15.75" hidden="1" x14ac:dyDescent="0.25">
      <c r="B546" s="254" t="s">
        <v>322</v>
      </c>
      <c r="C546" s="345"/>
      <c r="D546" s="338" t="s">
        <v>270</v>
      </c>
      <c r="E546" s="256"/>
      <c r="F546" s="257"/>
      <c r="G546" s="258"/>
      <c r="H546" s="259"/>
      <c r="I546" s="250"/>
      <c r="J546" s="260"/>
      <c r="K546" s="261"/>
      <c r="L546" s="253"/>
    </row>
    <row r="547" spans="2:16" ht="15.75" hidden="1" x14ac:dyDescent="0.25">
      <c r="B547" s="254" t="s">
        <v>323</v>
      </c>
      <c r="C547" s="254"/>
      <c r="D547" s="286" t="s">
        <v>259</v>
      </c>
      <c r="E547" s="256" t="s">
        <v>392</v>
      </c>
      <c r="F547" s="257">
        <v>44927</v>
      </c>
      <c r="G547" s="258">
        <v>9846.1500000000015</v>
      </c>
      <c r="H547" s="259">
        <v>0.2</v>
      </c>
      <c r="I547" s="250">
        <f t="shared" si="36"/>
        <v>11.805121798875689</v>
      </c>
      <c r="J547" s="260">
        <v>45292</v>
      </c>
      <c r="K547" s="261">
        <v>11008.5</v>
      </c>
      <c r="L547" s="253">
        <f t="shared" ref="L547:L560" si="38">H547</f>
        <v>0.2</v>
      </c>
      <c r="M547" s="2">
        <v>8220</v>
      </c>
    </row>
    <row r="548" spans="2:16" ht="15.75" hidden="1" x14ac:dyDescent="0.25">
      <c r="B548" s="254" t="s">
        <v>324</v>
      </c>
      <c r="C548" s="254"/>
      <c r="D548" s="286" t="s">
        <v>271</v>
      </c>
      <c r="E548" s="256" t="s">
        <v>392</v>
      </c>
      <c r="F548" s="257">
        <v>44927</v>
      </c>
      <c r="G548" s="258">
        <v>21789.61</v>
      </c>
      <c r="H548" s="259">
        <v>0.2</v>
      </c>
      <c r="I548" s="250">
        <f t="shared" si="36"/>
        <v>11.805121798875689</v>
      </c>
      <c r="J548" s="260">
        <v>45292</v>
      </c>
      <c r="K548" s="261">
        <v>24361.899999999998</v>
      </c>
      <c r="L548" s="253">
        <f t="shared" si="38"/>
        <v>0.2</v>
      </c>
      <c r="M548" s="2">
        <v>15330</v>
      </c>
    </row>
    <row r="549" spans="2:16" ht="31.5" hidden="1" x14ac:dyDescent="0.25">
      <c r="B549" s="254" t="s">
        <v>325</v>
      </c>
      <c r="C549" s="254"/>
      <c r="D549" s="286" t="s">
        <v>272</v>
      </c>
      <c r="E549" s="256" t="s">
        <v>392</v>
      </c>
      <c r="F549" s="257">
        <v>44927</v>
      </c>
      <c r="G549" s="258">
        <v>24991.61</v>
      </c>
      <c r="H549" s="259">
        <v>0.2</v>
      </c>
      <c r="I549" s="250">
        <f t="shared" si="36"/>
        <v>11.805121798875689</v>
      </c>
      <c r="J549" s="260">
        <v>45292</v>
      </c>
      <c r="K549" s="261">
        <v>27941.899999999998</v>
      </c>
      <c r="L549" s="253">
        <f t="shared" si="38"/>
        <v>0.2</v>
      </c>
      <c r="M549" s="2">
        <v>17540</v>
      </c>
      <c r="N549" s="2">
        <v>10775</v>
      </c>
    </row>
    <row r="550" spans="2:16" ht="15.75" hidden="1" x14ac:dyDescent="0.25">
      <c r="B550" s="254" t="s">
        <v>326</v>
      </c>
      <c r="C550" s="254"/>
      <c r="D550" s="286" t="s">
        <v>403</v>
      </c>
      <c r="E550" s="256" t="s">
        <v>392</v>
      </c>
      <c r="F550" s="257">
        <v>44927</v>
      </c>
      <c r="G550" s="258">
        <v>33028.629999999997</v>
      </c>
      <c r="H550" s="259">
        <v>0.2</v>
      </c>
      <c r="I550" s="250">
        <f t="shared" si="36"/>
        <v>11.805121798875689</v>
      </c>
      <c r="J550" s="260">
        <v>45292</v>
      </c>
      <c r="K550" s="261">
        <v>36927.699999999997</v>
      </c>
      <c r="L550" s="253">
        <f t="shared" si="38"/>
        <v>0.2</v>
      </c>
      <c r="N550" s="2">
        <v>26490</v>
      </c>
    </row>
    <row r="551" spans="2:16" ht="15.75" hidden="1" x14ac:dyDescent="0.25">
      <c r="B551" s="254" t="s">
        <v>327</v>
      </c>
      <c r="C551" s="254"/>
      <c r="D551" s="286" t="s">
        <v>261</v>
      </c>
      <c r="E551" s="256" t="s">
        <v>392</v>
      </c>
      <c r="F551" s="257">
        <v>44927</v>
      </c>
      <c r="G551" s="258">
        <v>32932.57</v>
      </c>
      <c r="H551" s="259">
        <v>0.2</v>
      </c>
      <c r="I551" s="250">
        <f t="shared" si="36"/>
        <v>11.805121798875717</v>
      </c>
      <c r="J551" s="260">
        <v>45292</v>
      </c>
      <c r="K551" s="261">
        <v>36820.300000000003</v>
      </c>
      <c r="L551" s="253">
        <f t="shared" si="38"/>
        <v>0.2</v>
      </c>
      <c r="N551" s="2">
        <v>39485</v>
      </c>
    </row>
    <row r="552" spans="2:16" ht="15.75" hidden="1" x14ac:dyDescent="0.25">
      <c r="B552" s="254" t="s">
        <v>328</v>
      </c>
      <c r="C552" s="254"/>
      <c r="D552" s="286" t="s">
        <v>262</v>
      </c>
      <c r="E552" s="256" t="s">
        <v>392</v>
      </c>
      <c r="F552" s="257">
        <v>44927</v>
      </c>
      <c r="G552" s="258">
        <v>36006.49</v>
      </c>
      <c r="H552" s="259">
        <v>0.2</v>
      </c>
      <c r="I552" s="250">
        <f t="shared" si="36"/>
        <v>11.805121798875689</v>
      </c>
      <c r="J552" s="260">
        <v>45292</v>
      </c>
      <c r="K552" s="261">
        <v>40257.1</v>
      </c>
      <c r="L552" s="253">
        <f t="shared" si="38"/>
        <v>0.2</v>
      </c>
    </row>
    <row r="553" spans="2:16" ht="15.75" hidden="1" x14ac:dyDescent="0.25">
      <c r="B553" s="254" t="s">
        <v>329</v>
      </c>
      <c r="C553" s="254"/>
      <c r="D553" s="286" t="s">
        <v>263</v>
      </c>
      <c r="E553" s="256" t="s">
        <v>392</v>
      </c>
      <c r="F553" s="257">
        <v>44927</v>
      </c>
      <c r="G553" s="258">
        <v>33733.07</v>
      </c>
      <c r="H553" s="259">
        <v>0.2</v>
      </c>
      <c r="I553" s="250">
        <f t="shared" si="36"/>
        <v>11.805121798875717</v>
      </c>
      <c r="J553" s="260">
        <v>45292</v>
      </c>
      <c r="K553" s="261">
        <v>37715.300000000003</v>
      </c>
      <c r="L553" s="253">
        <f t="shared" si="38"/>
        <v>0.2</v>
      </c>
    </row>
    <row r="554" spans="2:16" ht="15.75" hidden="1" x14ac:dyDescent="0.25">
      <c r="B554" s="254" t="s">
        <v>330</v>
      </c>
      <c r="C554" s="254"/>
      <c r="D554" s="286" t="s">
        <v>264</v>
      </c>
      <c r="E554" s="256" t="s">
        <v>392</v>
      </c>
      <c r="F554" s="257">
        <v>44927</v>
      </c>
      <c r="G554" s="258">
        <v>35045.89</v>
      </c>
      <c r="H554" s="259">
        <v>0.2</v>
      </c>
      <c r="I554" s="250">
        <f t="shared" si="36"/>
        <v>11.805121798875689</v>
      </c>
      <c r="J554" s="260">
        <v>45292</v>
      </c>
      <c r="K554" s="261">
        <v>39183.1</v>
      </c>
      <c r="L554" s="253">
        <f t="shared" si="38"/>
        <v>0.2</v>
      </c>
    </row>
    <row r="555" spans="2:16" ht="15.75" hidden="1" x14ac:dyDescent="0.25">
      <c r="B555" s="254" t="s">
        <v>331</v>
      </c>
      <c r="C555" s="254"/>
      <c r="D555" s="286" t="s">
        <v>265</v>
      </c>
      <c r="E555" s="256" t="s">
        <v>392</v>
      </c>
      <c r="F555" s="257">
        <v>44927</v>
      </c>
      <c r="G555" s="258">
        <v>40809.49</v>
      </c>
      <c r="H555" s="259">
        <v>0.2</v>
      </c>
      <c r="I555" s="250">
        <f t="shared" si="36"/>
        <v>11.805121798875689</v>
      </c>
      <c r="J555" s="260">
        <v>45292</v>
      </c>
      <c r="K555" s="261">
        <v>45627.1</v>
      </c>
      <c r="L555" s="253">
        <f t="shared" si="38"/>
        <v>0.2</v>
      </c>
      <c r="M555" s="2">
        <v>35375</v>
      </c>
      <c r="N555" s="2">
        <v>29825</v>
      </c>
    </row>
    <row r="556" spans="2:16" ht="15.75" hidden="1" x14ac:dyDescent="0.25">
      <c r="B556" s="254" t="s">
        <v>332</v>
      </c>
      <c r="C556" s="254"/>
      <c r="D556" s="286" t="s">
        <v>273</v>
      </c>
      <c r="E556" s="256" t="s">
        <v>392</v>
      </c>
      <c r="F556" s="257">
        <v>44927</v>
      </c>
      <c r="G556" s="258">
        <v>39944.949999999997</v>
      </c>
      <c r="H556" s="259">
        <v>0.2</v>
      </c>
      <c r="I556" s="250">
        <f t="shared" si="36"/>
        <v>11.805121798875717</v>
      </c>
      <c r="J556" s="260">
        <v>45292</v>
      </c>
      <c r="K556" s="261">
        <v>44660.5</v>
      </c>
      <c r="L556" s="253">
        <f t="shared" si="38"/>
        <v>0.2</v>
      </c>
      <c r="M556" s="2">
        <v>35375</v>
      </c>
      <c r="N556" s="2">
        <v>39485</v>
      </c>
    </row>
    <row r="557" spans="2:16" ht="15.75" hidden="1" x14ac:dyDescent="0.25">
      <c r="B557" s="254" t="s">
        <v>333</v>
      </c>
      <c r="C557" s="254"/>
      <c r="D557" s="286" t="s">
        <v>266</v>
      </c>
      <c r="E557" s="256" t="s">
        <v>392</v>
      </c>
      <c r="F557" s="257">
        <v>44927</v>
      </c>
      <c r="G557" s="258">
        <v>48510.3</v>
      </c>
      <c r="H557" s="259">
        <v>0.2</v>
      </c>
      <c r="I557" s="250">
        <f t="shared" si="36"/>
        <v>11.805121798875689</v>
      </c>
      <c r="J557" s="260">
        <v>45292</v>
      </c>
      <c r="K557" s="261">
        <v>54237</v>
      </c>
      <c r="L557" s="253">
        <f t="shared" si="38"/>
        <v>0.2</v>
      </c>
      <c r="M557" s="2">
        <v>46305</v>
      </c>
      <c r="N557" s="2">
        <v>37040</v>
      </c>
    </row>
    <row r="558" spans="2:16" ht="15.75" hidden="1" x14ac:dyDescent="0.25">
      <c r="B558" s="254" t="s">
        <v>334</v>
      </c>
      <c r="C558" s="254"/>
      <c r="D558" s="286" t="s">
        <v>267</v>
      </c>
      <c r="E558" s="256" t="s">
        <v>392</v>
      </c>
      <c r="F558" s="257">
        <v>44927</v>
      </c>
      <c r="G558" s="258">
        <v>8117.0700000000006</v>
      </c>
      <c r="H558" s="259">
        <v>0.2</v>
      </c>
      <c r="I558" s="250">
        <f t="shared" si="36"/>
        <v>11.805121798875717</v>
      </c>
      <c r="J558" s="260">
        <v>45292</v>
      </c>
      <c r="K558" s="261">
        <v>9075.3000000000011</v>
      </c>
      <c r="L558" s="253">
        <f t="shared" si="38"/>
        <v>0.2</v>
      </c>
      <c r="N558" s="2">
        <v>2945</v>
      </c>
    </row>
    <row r="559" spans="2:16" ht="15.75" hidden="1" x14ac:dyDescent="0.25">
      <c r="B559" s="254" t="s">
        <v>335</v>
      </c>
      <c r="C559" s="254"/>
      <c r="D559" s="286" t="s">
        <v>268</v>
      </c>
      <c r="E559" s="256" t="s">
        <v>392</v>
      </c>
      <c r="F559" s="257">
        <v>44927</v>
      </c>
      <c r="G559" s="258">
        <v>9013.6299999999992</v>
      </c>
      <c r="H559" s="259">
        <v>0.2</v>
      </c>
      <c r="I559" s="250">
        <f t="shared" si="36"/>
        <v>11.805121798875689</v>
      </c>
      <c r="J559" s="260">
        <v>45292</v>
      </c>
      <c r="K559" s="261">
        <v>10077.699999999999</v>
      </c>
      <c r="L559" s="253">
        <f t="shared" si="38"/>
        <v>0.2</v>
      </c>
      <c r="M559" s="2">
        <v>8495</v>
      </c>
      <c r="N559" s="2">
        <v>9090</v>
      </c>
    </row>
    <row r="560" spans="2:16" ht="15.75" hidden="1" x14ac:dyDescent="0.25">
      <c r="B560" s="254" t="s">
        <v>336</v>
      </c>
      <c r="C560" s="254"/>
      <c r="D560" s="286" t="s">
        <v>269</v>
      </c>
      <c r="E560" s="256" t="s">
        <v>392</v>
      </c>
      <c r="F560" s="257">
        <v>44927</v>
      </c>
      <c r="G560" s="258">
        <v>8645.4000000000015</v>
      </c>
      <c r="H560" s="259">
        <v>0.2</v>
      </c>
      <c r="I560" s="250">
        <f t="shared" si="36"/>
        <v>11.805121798875675</v>
      </c>
      <c r="J560" s="260">
        <v>45292</v>
      </c>
      <c r="K560" s="261">
        <v>9666</v>
      </c>
      <c r="L560" s="253">
        <f t="shared" si="38"/>
        <v>0.2</v>
      </c>
      <c r="M560" s="2">
        <v>7900</v>
      </c>
      <c r="N560" s="2">
        <v>3195</v>
      </c>
    </row>
    <row r="561" spans="2:16" ht="15.75" hidden="1" x14ac:dyDescent="0.25">
      <c r="B561" s="254" t="s">
        <v>337</v>
      </c>
      <c r="C561" s="345"/>
      <c r="D561" s="338" t="s">
        <v>274</v>
      </c>
      <c r="E561" s="256"/>
      <c r="F561" s="257"/>
      <c r="G561" s="258"/>
      <c r="H561" s="259"/>
      <c r="I561" s="250"/>
      <c r="J561" s="260"/>
      <c r="K561" s="261"/>
      <c r="L561" s="253"/>
    </row>
    <row r="562" spans="2:16" ht="15.75" hidden="1" x14ac:dyDescent="0.25">
      <c r="B562" s="254" t="s">
        <v>338</v>
      </c>
      <c r="C562" s="345"/>
      <c r="D562" s="338" t="s">
        <v>274</v>
      </c>
      <c r="E562" s="256"/>
      <c r="F562" s="257"/>
      <c r="G562" s="258"/>
      <c r="H562" s="259"/>
      <c r="I562" s="250"/>
      <c r="J562" s="260"/>
      <c r="K562" s="261"/>
      <c r="L562" s="253"/>
    </row>
    <row r="563" spans="2:16" ht="15.75" hidden="1" x14ac:dyDescent="0.25">
      <c r="B563" s="254" t="s">
        <v>339</v>
      </c>
      <c r="C563" s="254"/>
      <c r="D563" s="286" t="s">
        <v>269</v>
      </c>
      <c r="E563" s="256" t="s">
        <v>392</v>
      </c>
      <c r="F563" s="257">
        <v>44927</v>
      </c>
      <c r="G563" s="258">
        <v>20012.5</v>
      </c>
      <c r="H563" s="259">
        <v>0.2</v>
      </c>
      <c r="I563" s="250">
        <f t="shared" si="36"/>
        <v>11.805121798875689</v>
      </c>
      <c r="J563" s="260">
        <v>45292</v>
      </c>
      <c r="K563" s="261">
        <v>22375</v>
      </c>
      <c r="L563" s="253">
        <f>H563</f>
        <v>0.2</v>
      </c>
      <c r="M563" s="2">
        <v>13795</v>
      </c>
      <c r="O563" s="2" t="s">
        <v>1264</v>
      </c>
    </row>
    <row r="564" spans="2:16" ht="15.75" hidden="1" x14ac:dyDescent="0.25">
      <c r="B564" s="254" t="s">
        <v>340</v>
      </c>
      <c r="C564" s="254"/>
      <c r="D564" s="286" t="s">
        <v>275</v>
      </c>
      <c r="E564" s="256" t="s">
        <v>392</v>
      </c>
      <c r="F564" s="257">
        <v>44927</v>
      </c>
      <c r="G564" s="258">
        <v>4803</v>
      </c>
      <c r="H564" s="259">
        <v>0.2</v>
      </c>
      <c r="I564" s="250">
        <f t="shared" si="36"/>
        <v>11.805121798875689</v>
      </c>
      <c r="J564" s="260">
        <v>45292</v>
      </c>
      <c r="K564" s="261">
        <v>5370</v>
      </c>
      <c r="L564" s="253">
        <f>H564</f>
        <v>0.2</v>
      </c>
      <c r="O564" s="2" t="s">
        <v>1265</v>
      </c>
    </row>
    <row r="565" spans="2:16" ht="15.75" hidden="1" x14ac:dyDescent="0.25">
      <c r="B565" s="254" t="s">
        <v>341</v>
      </c>
      <c r="C565" s="345"/>
      <c r="D565" s="338" t="s">
        <v>276</v>
      </c>
      <c r="E565" s="256"/>
      <c r="F565" s="257"/>
      <c r="G565" s="258"/>
      <c r="H565" s="259"/>
      <c r="I565" s="250"/>
      <c r="J565" s="260"/>
      <c r="K565" s="261"/>
      <c r="L565" s="253"/>
    </row>
    <row r="566" spans="2:16" ht="15.75" hidden="1" x14ac:dyDescent="0.25">
      <c r="B566" s="254" t="s">
        <v>346</v>
      </c>
      <c r="C566" s="254"/>
      <c r="D566" s="286" t="s">
        <v>269</v>
      </c>
      <c r="E566" s="256" t="s">
        <v>392</v>
      </c>
      <c r="F566" s="257">
        <v>44927</v>
      </c>
      <c r="G566" s="258">
        <v>15929.949999999999</v>
      </c>
      <c r="H566" s="259">
        <v>0.2</v>
      </c>
      <c r="I566" s="250">
        <f t="shared" si="36"/>
        <v>11.805121798875717</v>
      </c>
      <c r="J566" s="260">
        <v>45292</v>
      </c>
      <c r="K566" s="261">
        <v>17810.5</v>
      </c>
      <c r="L566" s="253">
        <f>H566</f>
        <v>0.2</v>
      </c>
      <c r="M566" s="2">
        <v>10960</v>
      </c>
    </row>
    <row r="567" spans="2:16" ht="15.75" hidden="1" x14ac:dyDescent="0.25">
      <c r="B567" s="254" t="s">
        <v>347</v>
      </c>
      <c r="C567" s="254"/>
      <c r="D567" s="286" t="s">
        <v>275</v>
      </c>
      <c r="E567" s="256" t="s">
        <v>392</v>
      </c>
      <c r="F567" s="257">
        <v>44927</v>
      </c>
      <c r="G567" s="258">
        <v>3858.4100000000003</v>
      </c>
      <c r="H567" s="259">
        <v>0.2</v>
      </c>
      <c r="I567" s="250">
        <f t="shared" si="36"/>
        <v>11.805121798875717</v>
      </c>
      <c r="J567" s="260">
        <v>45292</v>
      </c>
      <c r="K567" s="261">
        <v>4313.9000000000005</v>
      </c>
      <c r="L567" s="253">
        <f>H567</f>
        <v>0.2</v>
      </c>
    </row>
    <row r="568" spans="2:16" ht="15.75" hidden="1" x14ac:dyDescent="0.25">
      <c r="B568" s="254" t="s">
        <v>348</v>
      </c>
      <c r="C568" s="254"/>
      <c r="D568" s="286" t="s">
        <v>260</v>
      </c>
      <c r="E568" s="256" t="s">
        <v>392</v>
      </c>
      <c r="F568" s="257">
        <v>44927</v>
      </c>
      <c r="G568" s="258">
        <v>7204.5</v>
      </c>
      <c r="H568" s="259">
        <v>0.2</v>
      </c>
      <c r="I568" s="250">
        <f t="shared" si="36"/>
        <v>11.805121798875689</v>
      </c>
      <c r="J568" s="260">
        <v>45292</v>
      </c>
      <c r="K568" s="261">
        <v>8055</v>
      </c>
      <c r="L568" s="253">
        <f>H568</f>
        <v>0.2</v>
      </c>
      <c r="M568" s="2">
        <v>8170</v>
      </c>
    </row>
    <row r="569" spans="2:16" ht="15.75" hidden="1" x14ac:dyDescent="0.25">
      <c r="B569" s="254" t="s">
        <v>342</v>
      </c>
      <c r="C569" s="345"/>
      <c r="D569" s="338" t="s">
        <v>277</v>
      </c>
      <c r="E569" s="256"/>
      <c r="F569" s="257"/>
      <c r="G569" s="258"/>
      <c r="H569" s="259"/>
      <c r="I569" s="250"/>
      <c r="J569" s="260"/>
      <c r="K569" s="261"/>
      <c r="L569" s="253"/>
    </row>
    <row r="570" spans="2:16" ht="15.75" hidden="1" x14ac:dyDescent="0.25">
      <c r="B570" s="254" t="s">
        <v>349</v>
      </c>
      <c r="C570" s="254"/>
      <c r="D570" s="286" t="s">
        <v>269</v>
      </c>
      <c r="E570" s="256" t="s">
        <v>392</v>
      </c>
      <c r="F570" s="257">
        <v>44927</v>
      </c>
      <c r="G570" s="258">
        <v>4082.5499999999997</v>
      </c>
      <c r="H570" s="259">
        <v>0.2</v>
      </c>
      <c r="I570" s="250">
        <f t="shared" si="36"/>
        <v>11.805121798875717</v>
      </c>
      <c r="J570" s="260">
        <v>45292</v>
      </c>
      <c r="K570" s="261">
        <v>4564.5</v>
      </c>
      <c r="L570" s="253">
        <f>H570</f>
        <v>0.2</v>
      </c>
      <c r="M570" s="2">
        <v>6735</v>
      </c>
    </row>
    <row r="571" spans="2:16" ht="15.75" hidden="1" x14ac:dyDescent="0.25">
      <c r="B571" s="254" t="s">
        <v>350</v>
      </c>
      <c r="C571" s="254"/>
      <c r="D571" s="286" t="s">
        <v>275</v>
      </c>
      <c r="E571" s="256" t="s">
        <v>392</v>
      </c>
      <c r="F571" s="257">
        <v>44927</v>
      </c>
      <c r="G571" s="258">
        <v>944.58999999999992</v>
      </c>
      <c r="H571" s="259">
        <v>0.2</v>
      </c>
      <c r="I571" s="250">
        <f t="shared" si="36"/>
        <v>11.805121798875689</v>
      </c>
      <c r="J571" s="260">
        <v>45292</v>
      </c>
      <c r="K571" s="261">
        <v>1056.0999999999999</v>
      </c>
      <c r="L571" s="253">
        <f>H571</f>
        <v>0.2</v>
      </c>
      <c r="M571" s="2">
        <v>10090</v>
      </c>
    </row>
    <row r="572" spans="2:16" ht="15.75" hidden="1" x14ac:dyDescent="0.25">
      <c r="B572" s="254" t="s">
        <v>343</v>
      </c>
      <c r="C572" s="345"/>
      <c r="D572" s="338" t="s">
        <v>278</v>
      </c>
      <c r="E572" s="256"/>
      <c r="F572" s="257"/>
      <c r="G572" s="258"/>
      <c r="H572" s="259"/>
      <c r="I572" s="250"/>
      <c r="J572" s="260"/>
      <c r="K572" s="261"/>
      <c r="L572" s="253"/>
    </row>
    <row r="573" spans="2:16" ht="15.75" hidden="1" x14ac:dyDescent="0.25">
      <c r="B573" s="254" t="s">
        <v>351</v>
      </c>
      <c r="C573" s="254"/>
      <c r="D573" s="286" t="s">
        <v>260</v>
      </c>
      <c r="E573" s="256" t="s">
        <v>392</v>
      </c>
      <c r="F573" s="257">
        <v>44927</v>
      </c>
      <c r="G573" s="258">
        <v>6404</v>
      </c>
      <c r="H573" s="259">
        <v>0.2</v>
      </c>
      <c r="I573" s="250">
        <f t="shared" si="36"/>
        <v>11.805121798875689</v>
      </c>
      <c r="J573" s="260">
        <v>45292</v>
      </c>
      <c r="K573" s="261">
        <v>7160</v>
      </c>
      <c r="L573" s="253">
        <f>H573</f>
        <v>0.2</v>
      </c>
      <c r="M573" s="2">
        <v>7040</v>
      </c>
    </row>
    <row r="574" spans="2:16" ht="31.5" hidden="1" x14ac:dyDescent="0.25">
      <c r="B574" s="254" t="s">
        <v>344</v>
      </c>
      <c r="C574" s="345"/>
      <c r="D574" s="338" t="s">
        <v>279</v>
      </c>
      <c r="E574" s="256"/>
      <c r="F574" s="257"/>
      <c r="G574" s="258"/>
      <c r="H574" s="259"/>
      <c r="I574" s="250"/>
      <c r="J574" s="260"/>
      <c r="K574" s="261"/>
      <c r="L574" s="253"/>
    </row>
    <row r="575" spans="2:16" ht="47.25" hidden="1" x14ac:dyDescent="0.25">
      <c r="B575" s="254" t="s">
        <v>352</v>
      </c>
      <c r="C575" s="254"/>
      <c r="D575" s="286" t="s">
        <v>280</v>
      </c>
      <c r="E575" s="256" t="s">
        <v>392</v>
      </c>
      <c r="F575" s="257">
        <v>44927</v>
      </c>
      <c r="G575" s="258">
        <v>1937.21</v>
      </c>
      <c r="H575" s="259">
        <v>0.2</v>
      </c>
      <c r="I575" s="250">
        <f t="shared" si="36"/>
        <v>11.805121798875689</v>
      </c>
      <c r="J575" s="260">
        <v>45292</v>
      </c>
      <c r="K575" s="261">
        <v>2165.9</v>
      </c>
      <c r="L575" s="253">
        <f t="shared" ref="L575:L593" si="39">H575</f>
        <v>0.2</v>
      </c>
      <c r="M575" s="2">
        <v>26015</v>
      </c>
      <c r="P575" s="2">
        <v>590.4</v>
      </c>
    </row>
    <row r="576" spans="2:16" ht="31.5" hidden="1" x14ac:dyDescent="0.25">
      <c r="B576" s="254" t="s">
        <v>353</v>
      </c>
      <c r="C576" s="254"/>
      <c r="D576" s="286" t="s">
        <v>281</v>
      </c>
      <c r="E576" s="256" t="s">
        <v>392</v>
      </c>
      <c r="F576" s="257">
        <v>44927</v>
      </c>
      <c r="G576" s="258">
        <v>1937.21</v>
      </c>
      <c r="H576" s="259">
        <v>0.2</v>
      </c>
      <c r="I576" s="250">
        <f t="shared" si="36"/>
        <v>11.805121798875689</v>
      </c>
      <c r="J576" s="260">
        <v>45292</v>
      </c>
      <c r="K576" s="261">
        <v>2165.9</v>
      </c>
      <c r="L576" s="253">
        <f t="shared" si="39"/>
        <v>0.2</v>
      </c>
      <c r="P576" s="2">
        <v>754.4</v>
      </c>
    </row>
    <row r="577" spans="2:16" ht="15.75" hidden="1" x14ac:dyDescent="0.25">
      <c r="B577" s="254" t="s">
        <v>354</v>
      </c>
      <c r="C577" s="254"/>
      <c r="D577" s="286" t="s">
        <v>275</v>
      </c>
      <c r="E577" s="256" t="s">
        <v>392</v>
      </c>
      <c r="F577" s="257">
        <v>44927</v>
      </c>
      <c r="G577" s="258">
        <v>1937.21</v>
      </c>
      <c r="H577" s="259">
        <v>0.2</v>
      </c>
      <c r="I577" s="250">
        <f t="shared" si="36"/>
        <v>11.805121798875689</v>
      </c>
      <c r="J577" s="260">
        <v>45292</v>
      </c>
      <c r="K577" s="261">
        <v>2165.9</v>
      </c>
      <c r="L577" s="253">
        <f t="shared" si="39"/>
        <v>0.2</v>
      </c>
    </row>
    <row r="578" spans="2:16" ht="15.75" hidden="1" x14ac:dyDescent="0.25">
      <c r="B578" s="254" t="s">
        <v>355</v>
      </c>
      <c r="C578" s="254"/>
      <c r="D578" s="286" t="s">
        <v>282</v>
      </c>
      <c r="E578" s="256" t="s">
        <v>392</v>
      </c>
      <c r="F578" s="257">
        <v>44927</v>
      </c>
      <c r="G578" s="258">
        <v>1937.21</v>
      </c>
      <c r="H578" s="259">
        <v>0.2</v>
      </c>
      <c r="I578" s="250">
        <f t="shared" si="36"/>
        <v>11.805121798875689</v>
      </c>
      <c r="J578" s="260">
        <v>45292</v>
      </c>
      <c r="K578" s="261">
        <v>2165.9</v>
      </c>
      <c r="L578" s="253">
        <f t="shared" si="39"/>
        <v>0.2</v>
      </c>
    </row>
    <row r="579" spans="2:16" s="8" customFormat="1" ht="31.5" hidden="1" x14ac:dyDescent="0.25">
      <c r="B579" s="244" t="s">
        <v>356</v>
      </c>
      <c r="C579" s="269"/>
      <c r="D579" s="300" t="s">
        <v>286</v>
      </c>
      <c r="E579" s="246"/>
      <c r="F579" s="247"/>
      <c r="G579" s="248"/>
      <c r="H579" s="249"/>
      <c r="I579" s="250"/>
      <c r="J579" s="251"/>
      <c r="K579" s="252"/>
      <c r="L579" s="253"/>
    </row>
    <row r="580" spans="2:16" ht="15.75" hidden="1" x14ac:dyDescent="0.25">
      <c r="B580" s="254" t="s">
        <v>357</v>
      </c>
      <c r="C580" s="254"/>
      <c r="D580" s="286" t="s">
        <v>285</v>
      </c>
      <c r="E580" s="256" t="s">
        <v>392</v>
      </c>
      <c r="F580" s="257">
        <v>44927</v>
      </c>
      <c r="G580" s="258">
        <v>2401.5</v>
      </c>
      <c r="H580" s="259">
        <v>0.2</v>
      </c>
      <c r="I580" s="250">
        <f t="shared" si="36"/>
        <v>11.805121798875689</v>
      </c>
      <c r="J580" s="260">
        <v>45292</v>
      </c>
      <c r="K580" s="261">
        <v>2685</v>
      </c>
      <c r="L580" s="253">
        <f t="shared" si="39"/>
        <v>0.2</v>
      </c>
    </row>
    <row r="581" spans="2:16" ht="31.5" hidden="1" x14ac:dyDescent="0.25">
      <c r="B581" s="254" t="s">
        <v>358</v>
      </c>
      <c r="C581" s="254"/>
      <c r="D581" s="286" t="s">
        <v>287</v>
      </c>
      <c r="E581" s="256" t="s">
        <v>392</v>
      </c>
      <c r="F581" s="257">
        <v>44927</v>
      </c>
      <c r="G581" s="258">
        <v>3602.25</v>
      </c>
      <c r="H581" s="259">
        <v>0.2</v>
      </c>
      <c r="I581" s="250">
        <f t="shared" si="36"/>
        <v>11.805121798875689</v>
      </c>
      <c r="J581" s="260">
        <v>45292</v>
      </c>
      <c r="K581" s="261">
        <v>4027.5</v>
      </c>
      <c r="L581" s="253">
        <f t="shared" si="39"/>
        <v>0.2</v>
      </c>
    </row>
    <row r="582" spans="2:16" ht="15.75" hidden="1" x14ac:dyDescent="0.25">
      <c r="B582" s="254" t="s">
        <v>359</v>
      </c>
      <c r="C582" s="254"/>
      <c r="D582" s="286" t="s">
        <v>283</v>
      </c>
      <c r="E582" s="256" t="s">
        <v>392</v>
      </c>
      <c r="F582" s="257">
        <v>44927</v>
      </c>
      <c r="G582" s="258">
        <v>4162.6000000000004</v>
      </c>
      <c r="H582" s="259">
        <v>0.2</v>
      </c>
      <c r="I582" s="250">
        <f t="shared" si="36"/>
        <v>11.805121798875689</v>
      </c>
      <c r="J582" s="260">
        <v>45292</v>
      </c>
      <c r="K582" s="261">
        <v>4654</v>
      </c>
      <c r="L582" s="253">
        <f t="shared" si="39"/>
        <v>0.2</v>
      </c>
    </row>
    <row r="583" spans="2:16" ht="15.75" hidden="1" x14ac:dyDescent="0.25">
      <c r="B583" s="254" t="s">
        <v>360</v>
      </c>
      <c r="C583" s="254"/>
      <c r="D583" s="286" t="s">
        <v>261</v>
      </c>
      <c r="E583" s="256" t="s">
        <v>392</v>
      </c>
      <c r="F583" s="257">
        <v>44927</v>
      </c>
      <c r="G583" s="258">
        <v>3922.4500000000003</v>
      </c>
      <c r="H583" s="259">
        <v>0.2</v>
      </c>
      <c r="I583" s="250">
        <f t="shared" si="36"/>
        <v>11.805121798875689</v>
      </c>
      <c r="J583" s="260">
        <v>45292</v>
      </c>
      <c r="K583" s="261">
        <v>4385.5</v>
      </c>
      <c r="L583" s="253">
        <f t="shared" si="39"/>
        <v>0.2</v>
      </c>
    </row>
    <row r="584" spans="2:16" ht="15.75" hidden="1" x14ac:dyDescent="0.25">
      <c r="B584" s="254" t="s">
        <v>373</v>
      </c>
      <c r="C584" s="254"/>
      <c r="D584" s="286" t="s">
        <v>262</v>
      </c>
      <c r="E584" s="256" t="s">
        <v>392</v>
      </c>
      <c r="F584" s="257">
        <v>44927</v>
      </c>
      <c r="G584" s="258">
        <v>4002.5</v>
      </c>
      <c r="H584" s="259">
        <v>0.2</v>
      </c>
      <c r="I584" s="250">
        <f t="shared" si="36"/>
        <v>11.805121798875689</v>
      </c>
      <c r="J584" s="260">
        <v>45292</v>
      </c>
      <c r="K584" s="261">
        <v>4475</v>
      </c>
      <c r="L584" s="253">
        <f t="shared" si="39"/>
        <v>0.2</v>
      </c>
    </row>
    <row r="585" spans="2:16" ht="15.75" hidden="1" x14ac:dyDescent="0.25">
      <c r="B585" s="254" t="s">
        <v>374</v>
      </c>
      <c r="C585" s="254"/>
      <c r="D585" s="286" t="s">
        <v>263</v>
      </c>
      <c r="E585" s="256" t="s">
        <v>392</v>
      </c>
      <c r="F585" s="257">
        <v>44927</v>
      </c>
      <c r="G585" s="258">
        <v>3842.3999999999996</v>
      </c>
      <c r="H585" s="259">
        <v>0.2</v>
      </c>
      <c r="I585" s="250">
        <f t="shared" si="36"/>
        <v>11.805121798875717</v>
      </c>
      <c r="J585" s="260">
        <v>45292</v>
      </c>
      <c r="K585" s="261">
        <v>4296</v>
      </c>
      <c r="L585" s="253">
        <f t="shared" si="39"/>
        <v>0.2</v>
      </c>
    </row>
    <row r="586" spans="2:16" ht="15.75" hidden="1" x14ac:dyDescent="0.25">
      <c r="B586" s="254" t="s">
        <v>375</v>
      </c>
      <c r="C586" s="254"/>
      <c r="D586" s="286" t="s">
        <v>264</v>
      </c>
      <c r="E586" s="256" t="s">
        <v>392</v>
      </c>
      <c r="F586" s="257">
        <v>44927</v>
      </c>
      <c r="G586" s="258">
        <v>4242.6499999999996</v>
      </c>
      <c r="H586" s="259">
        <v>0.2</v>
      </c>
      <c r="I586" s="250">
        <f t="shared" ref="I586:I616" si="40">K586/G586*100-100</f>
        <v>11.805121798875717</v>
      </c>
      <c r="J586" s="260">
        <v>45292</v>
      </c>
      <c r="K586" s="261">
        <v>4743.5</v>
      </c>
      <c r="L586" s="253">
        <f t="shared" si="39"/>
        <v>0.2</v>
      </c>
    </row>
    <row r="587" spans="2:16" ht="15.75" hidden="1" x14ac:dyDescent="0.25">
      <c r="B587" s="254" t="s">
        <v>376</v>
      </c>
      <c r="C587" s="254"/>
      <c r="D587" s="286" t="s">
        <v>265</v>
      </c>
      <c r="E587" s="256" t="s">
        <v>392</v>
      </c>
      <c r="F587" s="257">
        <v>44927</v>
      </c>
      <c r="G587" s="258">
        <v>4546.84</v>
      </c>
      <c r="H587" s="259">
        <v>0.2</v>
      </c>
      <c r="I587" s="250">
        <f t="shared" si="40"/>
        <v>11.805121798875689</v>
      </c>
      <c r="J587" s="260">
        <v>45292</v>
      </c>
      <c r="K587" s="261">
        <v>5083.5999999999995</v>
      </c>
      <c r="L587" s="253">
        <f t="shared" si="39"/>
        <v>0.2</v>
      </c>
      <c r="M587" s="2">
        <v>425</v>
      </c>
      <c r="O587" s="2">
        <f>905+820</f>
        <v>1725</v>
      </c>
      <c r="P587" s="2">
        <v>370</v>
      </c>
    </row>
    <row r="588" spans="2:16" ht="15.75" hidden="1" x14ac:dyDescent="0.25">
      <c r="B588" s="254" t="s">
        <v>377</v>
      </c>
      <c r="C588" s="254"/>
      <c r="D588" s="286" t="s">
        <v>284</v>
      </c>
      <c r="E588" s="256" t="s">
        <v>392</v>
      </c>
      <c r="F588" s="257">
        <v>44927</v>
      </c>
      <c r="G588" s="258">
        <v>5251.28</v>
      </c>
      <c r="H588" s="259">
        <v>0.2</v>
      </c>
      <c r="I588" s="250">
        <f t="shared" si="40"/>
        <v>11.805121798875689</v>
      </c>
      <c r="J588" s="260">
        <v>45292</v>
      </c>
      <c r="K588" s="261">
        <v>5871.2</v>
      </c>
      <c r="L588" s="253">
        <f t="shared" si="39"/>
        <v>0.2</v>
      </c>
    </row>
    <row r="589" spans="2:16" ht="15.75" hidden="1" x14ac:dyDescent="0.25">
      <c r="B589" s="254" t="s">
        <v>378</v>
      </c>
      <c r="C589" s="254"/>
      <c r="D589" s="286" t="s">
        <v>266</v>
      </c>
      <c r="E589" s="256" t="s">
        <v>392</v>
      </c>
      <c r="F589" s="257">
        <v>44927</v>
      </c>
      <c r="G589" s="258">
        <v>6804.25</v>
      </c>
      <c r="H589" s="259">
        <v>0.2</v>
      </c>
      <c r="I589" s="250">
        <f t="shared" si="40"/>
        <v>11.805121798875689</v>
      </c>
      <c r="J589" s="260">
        <v>45292</v>
      </c>
      <c r="K589" s="261">
        <v>7607.5</v>
      </c>
      <c r="L589" s="253">
        <f t="shared" si="39"/>
        <v>0.2</v>
      </c>
    </row>
    <row r="590" spans="2:16" ht="15.75" hidden="1" x14ac:dyDescent="0.25">
      <c r="B590" s="254" t="s">
        <v>379</v>
      </c>
      <c r="C590" s="254"/>
      <c r="D590" s="286" t="s">
        <v>259</v>
      </c>
      <c r="E590" s="256" t="s">
        <v>392</v>
      </c>
      <c r="F590" s="257">
        <v>44927</v>
      </c>
      <c r="G590" s="258">
        <v>1665.04</v>
      </c>
      <c r="H590" s="259">
        <v>0.2</v>
      </c>
      <c r="I590" s="250">
        <f t="shared" si="40"/>
        <v>11.805121798875717</v>
      </c>
      <c r="J590" s="260">
        <v>45292</v>
      </c>
      <c r="K590" s="261">
        <v>1861.6000000000001</v>
      </c>
      <c r="L590" s="253">
        <f t="shared" si="39"/>
        <v>0.2</v>
      </c>
    </row>
    <row r="591" spans="2:16" ht="15.75" hidden="1" x14ac:dyDescent="0.25">
      <c r="B591" s="254" t="s">
        <v>380</v>
      </c>
      <c r="C591" s="254"/>
      <c r="D591" s="286" t="s">
        <v>288</v>
      </c>
      <c r="E591" s="256" t="s">
        <v>392</v>
      </c>
      <c r="F591" s="257">
        <v>44927</v>
      </c>
      <c r="G591" s="258">
        <v>2093</v>
      </c>
      <c r="H591" s="259">
        <v>0.2</v>
      </c>
      <c r="I591" s="250">
        <f t="shared" si="40"/>
        <v>12.000000000000014</v>
      </c>
      <c r="J591" s="260">
        <v>45292</v>
      </c>
      <c r="K591" s="261">
        <v>2344.1600000000003</v>
      </c>
      <c r="L591" s="253">
        <f t="shared" si="39"/>
        <v>0.2</v>
      </c>
    </row>
    <row r="592" spans="2:16" ht="15.75" hidden="1" x14ac:dyDescent="0.25">
      <c r="B592" s="254" t="s">
        <v>381</v>
      </c>
      <c r="C592" s="254"/>
      <c r="D592" s="286" t="s">
        <v>289</v>
      </c>
      <c r="E592" s="256" t="s">
        <v>392</v>
      </c>
      <c r="F592" s="257">
        <v>44927</v>
      </c>
      <c r="G592" s="258">
        <v>2060.7999999999997</v>
      </c>
      <c r="H592" s="259">
        <v>0.2</v>
      </c>
      <c r="I592" s="250">
        <f t="shared" si="40"/>
        <v>12.000000000000014</v>
      </c>
      <c r="J592" s="260">
        <v>45292</v>
      </c>
      <c r="K592" s="261">
        <v>2308.096</v>
      </c>
      <c r="L592" s="253">
        <f t="shared" si="39"/>
        <v>0.2</v>
      </c>
    </row>
    <row r="593" spans="2:16" ht="15.75" hidden="1" x14ac:dyDescent="0.25">
      <c r="B593" s="254" t="s">
        <v>382</v>
      </c>
      <c r="C593" s="254"/>
      <c r="D593" s="286" t="s">
        <v>290</v>
      </c>
      <c r="E593" s="256" t="s">
        <v>392</v>
      </c>
      <c r="F593" s="257">
        <v>44927</v>
      </c>
      <c r="G593" s="258">
        <v>2028.6</v>
      </c>
      <c r="H593" s="259">
        <v>0.2</v>
      </c>
      <c r="I593" s="250">
        <f t="shared" si="40"/>
        <v>12.000000000000014</v>
      </c>
      <c r="J593" s="260">
        <v>45292</v>
      </c>
      <c r="K593" s="261">
        <v>2272.0320000000002</v>
      </c>
      <c r="L593" s="253">
        <f t="shared" si="39"/>
        <v>0.2</v>
      </c>
    </row>
    <row r="594" spans="2:16" ht="31.5" hidden="1" x14ac:dyDescent="0.25">
      <c r="B594" s="254" t="s">
        <v>361</v>
      </c>
      <c r="C594" s="345"/>
      <c r="D594" s="338" t="s">
        <v>291</v>
      </c>
      <c r="E594" s="256"/>
      <c r="F594" s="257"/>
      <c r="G594" s="258"/>
      <c r="H594" s="259"/>
      <c r="I594" s="250"/>
      <c r="J594" s="260"/>
      <c r="K594" s="261"/>
      <c r="L594" s="253"/>
    </row>
    <row r="595" spans="2:16" ht="15.75" hidden="1" x14ac:dyDescent="0.25">
      <c r="B595" s="254" t="s">
        <v>362</v>
      </c>
      <c r="C595" s="254"/>
      <c r="D595" s="286" t="s">
        <v>288</v>
      </c>
      <c r="E595" s="256" t="s">
        <v>392</v>
      </c>
      <c r="F595" s="257">
        <v>44927</v>
      </c>
      <c r="G595" s="258">
        <v>3025.89</v>
      </c>
      <c r="H595" s="259">
        <v>0.2</v>
      </c>
      <c r="I595" s="250">
        <f t="shared" si="40"/>
        <v>11.805121798875689</v>
      </c>
      <c r="J595" s="260">
        <v>45292</v>
      </c>
      <c r="K595" s="261">
        <v>3383.1</v>
      </c>
      <c r="L595" s="253">
        <f>H595</f>
        <v>0.2</v>
      </c>
    </row>
    <row r="596" spans="2:16" ht="15.75" hidden="1" x14ac:dyDescent="0.25">
      <c r="B596" s="254" t="s">
        <v>363</v>
      </c>
      <c r="C596" s="254"/>
      <c r="D596" s="286" t="s">
        <v>289</v>
      </c>
      <c r="E596" s="256" t="s">
        <v>392</v>
      </c>
      <c r="F596" s="257">
        <v>44927</v>
      </c>
      <c r="G596" s="258">
        <v>2753.72</v>
      </c>
      <c r="H596" s="259">
        <v>0.2</v>
      </c>
      <c r="I596" s="250">
        <f t="shared" si="40"/>
        <v>11.805121798875689</v>
      </c>
      <c r="J596" s="260">
        <v>45292</v>
      </c>
      <c r="K596" s="261">
        <v>3078.7999999999997</v>
      </c>
      <c r="L596" s="253">
        <f>H596</f>
        <v>0.2</v>
      </c>
    </row>
    <row r="597" spans="2:16" ht="15.75" hidden="1" x14ac:dyDescent="0.25">
      <c r="B597" s="254" t="s">
        <v>364</v>
      </c>
      <c r="C597" s="254"/>
      <c r="D597" s="286" t="s">
        <v>290</v>
      </c>
      <c r="E597" s="256" t="s">
        <v>392</v>
      </c>
      <c r="F597" s="257">
        <v>44927</v>
      </c>
      <c r="G597" s="258">
        <v>576.36</v>
      </c>
      <c r="H597" s="259">
        <v>0.2</v>
      </c>
      <c r="I597" s="250">
        <f t="shared" si="40"/>
        <v>11.805121798875689</v>
      </c>
      <c r="J597" s="260">
        <v>45292</v>
      </c>
      <c r="K597" s="261">
        <v>644.4</v>
      </c>
      <c r="L597" s="253">
        <f>H597</f>
        <v>0.2</v>
      </c>
    </row>
    <row r="598" spans="2:16" ht="31.5" hidden="1" x14ac:dyDescent="0.25">
      <c r="B598" s="254" t="s">
        <v>365</v>
      </c>
      <c r="C598" s="345"/>
      <c r="D598" s="338" t="s">
        <v>292</v>
      </c>
      <c r="E598" s="256"/>
      <c r="F598" s="257"/>
      <c r="G598" s="258"/>
      <c r="H598" s="259"/>
      <c r="I598" s="250"/>
      <c r="J598" s="260"/>
      <c r="K598" s="261"/>
      <c r="L598" s="253"/>
    </row>
    <row r="599" spans="2:16" ht="15.75" hidden="1" x14ac:dyDescent="0.25">
      <c r="B599" s="254" t="s">
        <v>238</v>
      </c>
      <c r="C599" s="254"/>
      <c r="D599" s="286" t="s">
        <v>285</v>
      </c>
      <c r="E599" s="256" t="s">
        <v>392</v>
      </c>
      <c r="F599" s="257">
        <v>44927</v>
      </c>
      <c r="G599" s="258">
        <v>2241.35</v>
      </c>
      <c r="H599" s="259">
        <v>0.2</v>
      </c>
      <c r="I599" s="250">
        <f t="shared" si="40"/>
        <v>14.999999999999986</v>
      </c>
      <c r="J599" s="260">
        <v>45292</v>
      </c>
      <c r="K599" s="261">
        <v>2577.5524999999998</v>
      </c>
      <c r="L599" s="253">
        <f t="shared" ref="L599:L616" si="41">H599</f>
        <v>0.2</v>
      </c>
      <c r="P599" s="2">
        <v>2435</v>
      </c>
    </row>
    <row r="600" spans="2:16" ht="31.5" hidden="1" x14ac:dyDescent="0.25">
      <c r="B600" s="254" t="s">
        <v>366</v>
      </c>
      <c r="C600" s="254"/>
      <c r="D600" s="286" t="s">
        <v>287</v>
      </c>
      <c r="E600" s="256" t="s">
        <v>392</v>
      </c>
      <c r="F600" s="257">
        <v>44927</v>
      </c>
      <c r="G600" s="258">
        <v>2312.6499999999996</v>
      </c>
      <c r="H600" s="259">
        <v>0.2</v>
      </c>
      <c r="I600" s="250">
        <f t="shared" si="40"/>
        <v>14.999999999999986</v>
      </c>
      <c r="J600" s="260">
        <v>45292</v>
      </c>
      <c r="K600" s="261">
        <v>2659.5474999999992</v>
      </c>
      <c r="L600" s="253">
        <f t="shared" si="41"/>
        <v>0.2</v>
      </c>
      <c r="M600" s="2">
        <v>17540</v>
      </c>
    </row>
    <row r="601" spans="2:16" ht="15.75" hidden="1" x14ac:dyDescent="0.25">
      <c r="B601" s="254" t="s">
        <v>242</v>
      </c>
      <c r="C601" s="254"/>
      <c r="D601" s="286" t="s">
        <v>283</v>
      </c>
      <c r="E601" s="256" t="s">
        <v>392</v>
      </c>
      <c r="F601" s="257">
        <v>44927</v>
      </c>
      <c r="G601" s="258">
        <v>2398.8999999999996</v>
      </c>
      <c r="H601" s="259">
        <v>0.2</v>
      </c>
      <c r="I601" s="250">
        <f t="shared" si="40"/>
        <v>14.999999999999986</v>
      </c>
      <c r="J601" s="260">
        <v>45292</v>
      </c>
      <c r="K601" s="261">
        <v>2758.7349999999992</v>
      </c>
      <c r="L601" s="253">
        <f t="shared" si="41"/>
        <v>0.2</v>
      </c>
    </row>
    <row r="602" spans="2:16" ht="15.75" hidden="1" x14ac:dyDescent="0.25">
      <c r="B602" s="254" t="s">
        <v>383</v>
      </c>
      <c r="C602" s="254"/>
      <c r="D602" s="286" t="s">
        <v>261</v>
      </c>
      <c r="E602" s="256" t="s">
        <v>392</v>
      </c>
      <c r="F602" s="257">
        <v>44927</v>
      </c>
      <c r="G602" s="258">
        <v>2356.35</v>
      </c>
      <c r="H602" s="259">
        <v>0.2</v>
      </c>
      <c r="I602" s="250">
        <f t="shared" si="40"/>
        <v>14.999999999999986</v>
      </c>
      <c r="J602" s="260">
        <v>45292</v>
      </c>
      <c r="K602" s="261">
        <v>2709.8024999999998</v>
      </c>
      <c r="L602" s="253">
        <f t="shared" si="41"/>
        <v>0.2</v>
      </c>
    </row>
    <row r="603" spans="2:16" ht="15.75" hidden="1" x14ac:dyDescent="0.25">
      <c r="B603" s="254" t="s">
        <v>384</v>
      </c>
      <c r="C603" s="254"/>
      <c r="D603" s="286" t="s">
        <v>262</v>
      </c>
      <c r="E603" s="256" t="s">
        <v>392</v>
      </c>
      <c r="F603" s="257">
        <v>44927</v>
      </c>
      <c r="G603" s="258">
        <v>2385.1</v>
      </c>
      <c r="H603" s="259">
        <v>0.2</v>
      </c>
      <c r="I603" s="250">
        <f t="shared" si="40"/>
        <v>14.999999999999986</v>
      </c>
      <c r="J603" s="260">
        <v>45292</v>
      </c>
      <c r="K603" s="261">
        <v>2742.8649999999998</v>
      </c>
      <c r="L603" s="253">
        <f t="shared" si="41"/>
        <v>0.2</v>
      </c>
    </row>
    <row r="604" spans="2:16" ht="15.75" hidden="1" x14ac:dyDescent="0.25">
      <c r="B604" s="254" t="s">
        <v>385</v>
      </c>
      <c r="C604" s="254"/>
      <c r="D604" s="286" t="s">
        <v>263</v>
      </c>
      <c r="E604" s="256" t="s">
        <v>392</v>
      </c>
      <c r="F604" s="257">
        <v>44927</v>
      </c>
      <c r="G604" s="258">
        <v>2341.3999999999996</v>
      </c>
      <c r="H604" s="259">
        <v>0.2</v>
      </c>
      <c r="I604" s="250">
        <f t="shared" si="40"/>
        <v>14.999999999999986</v>
      </c>
      <c r="J604" s="260">
        <v>45292</v>
      </c>
      <c r="K604" s="261">
        <v>2692.6099999999992</v>
      </c>
      <c r="L604" s="253">
        <f t="shared" si="41"/>
        <v>0.2</v>
      </c>
    </row>
    <row r="605" spans="2:16" ht="15.75" hidden="1" x14ac:dyDescent="0.25">
      <c r="B605" s="254" t="s">
        <v>386</v>
      </c>
      <c r="C605" s="254"/>
      <c r="D605" s="286" t="s">
        <v>264</v>
      </c>
      <c r="E605" s="256" t="s">
        <v>392</v>
      </c>
      <c r="F605" s="257">
        <v>44927</v>
      </c>
      <c r="G605" s="258">
        <v>2398.8999999999996</v>
      </c>
      <c r="H605" s="259">
        <v>0.2</v>
      </c>
      <c r="I605" s="250">
        <f t="shared" si="40"/>
        <v>14.999999999999986</v>
      </c>
      <c r="J605" s="260">
        <v>45292</v>
      </c>
      <c r="K605" s="261">
        <v>2758.7349999999992</v>
      </c>
      <c r="L605" s="253">
        <f t="shared" si="41"/>
        <v>0.2</v>
      </c>
    </row>
    <row r="606" spans="2:16" ht="15.75" hidden="1" x14ac:dyDescent="0.25">
      <c r="B606" s="254" t="s">
        <v>387</v>
      </c>
      <c r="C606" s="254"/>
      <c r="D606" s="286" t="s">
        <v>265</v>
      </c>
      <c r="E606" s="256" t="s">
        <v>392</v>
      </c>
      <c r="F606" s="257">
        <v>44927</v>
      </c>
      <c r="G606" s="258">
        <v>2442.6</v>
      </c>
      <c r="H606" s="259">
        <v>0.2</v>
      </c>
      <c r="I606" s="250">
        <f t="shared" si="40"/>
        <v>14.999999999999986</v>
      </c>
      <c r="J606" s="260">
        <v>45292</v>
      </c>
      <c r="K606" s="261">
        <v>2808.99</v>
      </c>
      <c r="L606" s="253">
        <f t="shared" si="41"/>
        <v>0.2</v>
      </c>
    </row>
    <row r="607" spans="2:16" ht="15.75" hidden="1" x14ac:dyDescent="0.25">
      <c r="B607" s="254" t="s">
        <v>388</v>
      </c>
      <c r="C607" s="254"/>
      <c r="D607" s="286" t="s">
        <v>284</v>
      </c>
      <c r="E607" s="256" t="s">
        <v>392</v>
      </c>
      <c r="F607" s="257">
        <v>44927</v>
      </c>
      <c r="G607" s="258">
        <v>2485.1499999999996</v>
      </c>
      <c r="H607" s="259">
        <v>0.2</v>
      </c>
      <c r="I607" s="250">
        <f t="shared" si="40"/>
        <v>14.999999999999986</v>
      </c>
      <c r="J607" s="260">
        <v>45292</v>
      </c>
      <c r="K607" s="261">
        <v>2857.9224999999992</v>
      </c>
      <c r="L607" s="253">
        <f t="shared" si="41"/>
        <v>0.2</v>
      </c>
    </row>
    <row r="608" spans="2:16" ht="15.75" hidden="1" x14ac:dyDescent="0.25">
      <c r="B608" s="254" t="s">
        <v>389</v>
      </c>
      <c r="C608" s="254"/>
      <c r="D608" s="286" t="s">
        <v>266</v>
      </c>
      <c r="E608" s="256" t="s">
        <v>392</v>
      </c>
      <c r="F608" s="257">
        <v>44927</v>
      </c>
      <c r="G608" s="258">
        <v>2542.6499999999996</v>
      </c>
      <c r="H608" s="259">
        <v>0.2</v>
      </c>
      <c r="I608" s="250">
        <f t="shared" si="40"/>
        <v>14.999999999999986</v>
      </c>
      <c r="J608" s="260">
        <v>45292</v>
      </c>
      <c r="K608" s="261">
        <v>2924.0474999999992</v>
      </c>
      <c r="L608" s="253">
        <f t="shared" si="41"/>
        <v>0.2</v>
      </c>
    </row>
    <row r="609" spans="2:16" ht="15.75" hidden="1" x14ac:dyDescent="0.25">
      <c r="B609" s="254" t="s">
        <v>390</v>
      </c>
      <c r="C609" s="254"/>
      <c r="D609" s="286" t="s">
        <v>259</v>
      </c>
      <c r="E609" s="256" t="s">
        <v>392</v>
      </c>
      <c r="F609" s="257">
        <v>44927</v>
      </c>
      <c r="G609" s="258">
        <v>2141.2999999999997</v>
      </c>
      <c r="H609" s="259">
        <v>0.2</v>
      </c>
      <c r="I609" s="250">
        <f t="shared" si="40"/>
        <v>14.999999999999986</v>
      </c>
      <c r="J609" s="260">
        <v>45292</v>
      </c>
      <c r="K609" s="261">
        <v>2462.4949999999994</v>
      </c>
      <c r="L609" s="253">
        <f t="shared" si="41"/>
        <v>0.2</v>
      </c>
      <c r="P609" s="2">
        <v>1015</v>
      </c>
    </row>
    <row r="610" spans="2:16" ht="15.75" hidden="1" x14ac:dyDescent="0.25">
      <c r="B610" s="254" t="s">
        <v>367</v>
      </c>
      <c r="C610" s="345"/>
      <c r="D610" s="338" t="s">
        <v>293</v>
      </c>
      <c r="E610" s="256" t="s">
        <v>392</v>
      </c>
      <c r="F610" s="257">
        <v>44927</v>
      </c>
      <c r="G610" s="258">
        <v>700</v>
      </c>
      <c r="H610" s="259">
        <v>0.2</v>
      </c>
      <c r="I610" s="250">
        <f t="shared" si="40"/>
        <v>13.519999999999996</v>
      </c>
      <c r="J610" s="260">
        <v>45292</v>
      </c>
      <c r="K610" s="261">
        <v>794.64</v>
      </c>
      <c r="L610" s="253">
        <f t="shared" si="41"/>
        <v>0.2</v>
      </c>
      <c r="M610" s="2">
        <v>410</v>
      </c>
      <c r="P610" s="2">
        <v>1290</v>
      </c>
    </row>
    <row r="611" spans="2:16" ht="15.75" hidden="1" x14ac:dyDescent="0.25">
      <c r="B611" s="254" t="s">
        <v>368</v>
      </c>
      <c r="C611" s="254" t="s">
        <v>980</v>
      </c>
      <c r="D611" s="338" t="s">
        <v>294</v>
      </c>
      <c r="E611" s="256" t="s">
        <v>393</v>
      </c>
      <c r="F611" s="257">
        <v>44927</v>
      </c>
      <c r="G611" s="258">
        <v>750</v>
      </c>
      <c r="H611" s="259">
        <v>0.2</v>
      </c>
      <c r="I611" s="250">
        <f t="shared" si="40"/>
        <v>13.519999999999996</v>
      </c>
      <c r="J611" s="260">
        <v>45292</v>
      </c>
      <c r="K611" s="261">
        <v>851.4</v>
      </c>
      <c r="L611" s="253">
        <f t="shared" si="41"/>
        <v>0.2</v>
      </c>
      <c r="M611" s="2">
        <v>235</v>
      </c>
    </row>
    <row r="612" spans="2:16" s="8" customFormat="1" ht="47.25" hidden="1" x14ac:dyDescent="0.25">
      <c r="B612" s="244" t="s">
        <v>369</v>
      </c>
      <c r="C612" s="244"/>
      <c r="D612" s="300" t="s">
        <v>295</v>
      </c>
      <c r="E612" s="246" t="s">
        <v>391</v>
      </c>
      <c r="F612" s="247">
        <v>44927</v>
      </c>
      <c r="G612" s="248">
        <v>650</v>
      </c>
      <c r="H612" s="249">
        <v>0.2</v>
      </c>
      <c r="I612" s="250">
        <f t="shared" si="40"/>
        <v>13.519999999999996</v>
      </c>
      <c r="J612" s="260">
        <v>45292</v>
      </c>
      <c r="K612" s="261">
        <v>737.88</v>
      </c>
      <c r="L612" s="253">
        <f t="shared" si="41"/>
        <v>0.2</v>
      </c>
      <c r="M612" s="8">
        <v>930</v>
      </c>
    </row>
    <row r="613" spans="2:16" ht="15.75" hidden="1" x14ac:dyDescent="0.25">
      <c r="B613" s="254" t="s">
        <v>370</v>
      </c>
      <c r="C613" s="254" t="s">
        <v>981</v>
      </c>
      <c r="D613" s="338" t="s">
        <v>296</v>
      </c>
      <c r="E613" s="256" t="s">
        <v>393</v>
      </c>
      <c r="F613" s="257">
        <v>44927</v>
      </c>
      <c r="G613" s="258">
        <v>200</v>
      </c>
      <c r="H613" s="259">
        <v>0.2</v>
      </c>
      <c r="I613" s="250">
        <f t="shared" si="40"/>
        <v>13.519999999999996</v>
      </c>
      <c r="J613" s="260">
        <v>45292</v>
      </c>
      <c r="K613" s="261">
        <v>227.04</v>
      </c>
      <c r="L613" s="253">
        <f t="shared" si="41"/>
        <v>0.2</v>
      </c>
      <c r="M613" s="2">
        <v>155</v>
      </c>
    </row>
    <row r="614" spans="2:16" ht="15.75" hidden="1" x14ac:dyDescent="0.25">
      <c r="B614" s="254" t="s">
        <v>371</v>
      </c>
      <c r="C614" s="254" t="s">
        <v>982</v>
      </c>
      <c r="D614" s="338" t="s">
        <v>297</v>
      </c>
      <c r="E614" s="256" t="s">
        <v>394</v>
      </c>
      <c r="F614" s="257">
        <v>44927</v>
      </c>
      <c r="G614" s="258">
        <v>300</v>
      </c>
      <c r="H614" s="259">
        <v>0.2</v>
      </c>
      <c r="I614" s="250">
        <f t="shared" si="40"/>
        <v>13.519999999999996</v>
      </c>
      <c r="J614" s="260">
        <v>45292</v>
      </c>
      <c r="K614" s="261">
        <v>340.56</v>
      </c>
      <c r="L614" s="253">
        <f t="shared" si="41"/>
        <v>0.2</v>
      </c>
      <c r="M614" s="2">
        <v>450</v>
      </c>
    </row>
    <row r="615" spans="2:16" ht="15.75" hidden="1" x14ac:dyDescent="0.25">
      <c r="B615" s="254" t="s">
        <v>372</v>
      </c>
      <c r="C615" s="254" t="s">
        <v>983</v>
      </c>
      <c r="D615" s="338" t="s">
        <v>298</v>
      </c>
      <c r="E615" s="256" t="s">
        <v>393</v>
      </c>
      <c r="F615" s="257">
        <v>44927</v>
      </c>
      <c r="G615" s="258">
        <v>100</v>
      </c>
      <c r="H615" s="259">
        <v>0.2</v>
      </c>
      <c r="I615" s="250">
        <f t="shared" si="40"/>
        <v>13.519999999999996</v>
      </c>
      <c r="J615" s="260">
        <v>45292</v>
      </c>
      <c r="K615" s="261">
        <v>113.52</v>
      </c>
      <c r="L615" s="253">
        <f t="shared" si="41"/>
        <v>0.2</v>
      </c>
      <c r="M615" s="2" t="s">
        <v>1257</v>
      </c>
    </row>
    <row r="616" spans="2:16" ht="16.5" hidden="1" thickBot="1" x14ac:dyDescent="0.3">
      <c r="B616" s="288" t="s">
        <v>880</v>
      </c>
      <c r="C616" s="342"/>
      <c r="D616" s="343" t="s">
        <v>306</v>
      </c>
      <c r="E616" s="290" t="s">
        <v>398</v>
      </c>
      <c r="F616" s="291">
        <v>44927</v>
      </c>
      <c r="G616" s="292">
        <v>500</v>
      </c>
      <c r="H616" s="293">
        <v>0.2</v>
      </c>
      <c r="I616" s="250">
        <f t="shared" si="40"/>
        <v>13.519999999999996</v>
      </c>
      <c r="J616" s="276">
        <v>45292</v>
      </c>
      <c r="K616" s="277">
        <v>567.6</v>
      </c>
      <c r="L616" s="278">
        <f t="shared" si="41"/>
        <v>0.2</v>
      </c>
      <c r="M616" s="2" t="s">
        <v>1256</v>
      </c>
    </row>
    <row r="618" spans="2:16" x14ac:dyDescent="0.25">
      <c r="B618" s="5" t="s">
        <v>418</v>
      </c>
    </row>
    <row r="619" spans="2:16" x14ac:dyDescent="0.25">
      <c r="B619" s="5" t="s">
        <v>421</v>
      </c>
    </row>
    <row r="620" spans="2:16" x14ac:dyDescent="0.25">
      <c r="B620" s="5" t="s">
        <v>420</v>
      </c>
    </row>
    <row r="621" spans="2:16" x14ac:dyDescent="0.25">
      <c r="B621" s="488" t="s">
        <v>426</v>
      </c>
      <c r="C621" s="488"/>
      <c r="D621" s="488"/>
      <c r="E621" s="488"/>
      <c r="F621" s="488"/>
      <c r="G621" s="488"/>
      <c r="H621" s="488"/>
      <c r="I621" s="210"/>
      <c r="J621" s="12"/>
    </row>
    <row r="622" spans="2:16" x14ac:dyDescent="0.25">
      <c r="B622" s="5" t="s">
        <v>425</v>
      </c>
    </row>
  </sheetData>
  <autoFilter ref="A7:AO616" xr:uid="{74773114-F858-4B02-8985-B1463C3B1631}">
    <filterColumn colId="0">
      <customFilters>
        <customFilter operator="notEqual" val=" "/>
      </customFilters>
    </filterColumn>
  </autoFilter>
  <dataConsolidate function="max">
    <dataRefs count="1">
      <dataRef ref="B159:E166" sheet="назем обсл_мониторинг"/>
    </dataRefs>
  </dataConsolidate>
  <mergeCells count="16">
    <mergeCell ref="B621:H621"/>
    <mergeCell ref="E525:H525"/>
    <mergeCell ref="E526:H526"/>
    <mergeCell ref="G6:H6"/>
    <mergeCell ref="B6:B7"/>
    <mergeCell ref="D6:D7"/>
    <mergeCell ref="E6:E7"/>
    <mergeCell ref="F6:F7"/>
    <mergeCell ref="C6:C7"/>
    <mergeCell ref="K6:L6"/>
    <mergeCell ref="J6:J7"/>
    <mergeCell ref="B1:L1"/>
    <mergeCell ref="B2:L2"/>
    <mergeCell ref="B3:L3"/>
    <mergeCell ref="B4:L4"/>
    <mergeCell ref="I6:I7"/>
  </mergeCells>
  <phoneticPr fontId="5" type="noConversion"/>
  <hyperlinks>
    <hyperlink ref="D25" location="'Для экспл РФ'!A307" display="Тариф за обеспечение  бортпитанием*  " xr:uid="{CF2A3D9D-AAE9-47D5-A74C-D88E088C71B0}"/>
    <hyperlink ref="D29" location="'Для экспл РФ'!A308" display="L-410Э**" xr:uid="{8E5FC57F-8BAE-4124-8AF9-E6984DC88BE8}"/>
    <hyperlink ref="J124" location="'Для экспл РФ'!A309" display="Тарифы за отдельные (дополнительные) услуги по тех. обслуживанию  ВС***" xr:uid="{7E9B452F-8FB7-4824-AC81-FAB67015AB2F}"/>
    <hyperlink ref="D68" location="'Для экспл РФ'!A309" display="Тарифы за техническое обслуживание ВС по формам регламента***" xr:uid="{D560F2F1-035C-422A-9EED-01F9AD271F22}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C3CB-84BD-4E8A-B000-A2C701792E4F}">
  <dimension ref="A1:L67"/>
  <sheetViews>
    <sheetView topLeftCell="A10" workbookViewId="0">
      <selection activeCell="L21" sqref="L21"/>
    </sheetView>
  </sheetViews>
  <sheetFormatPr defaultRowHeight="15" x14ac:dyDescent="0.25"/>
  <cols>
    <col min="1" max="1" width="35" customWidth="1"/>
    <col min="2" max="2" width="12" hidden="1" customWidth="1"/>
    <col min="3" max="3" width="18.140625" hidden="1" customWidth="1"/>
    <col min="4" max="5" width="11.28515625" hidden="1" customWidth="1"/>
    <col min="6" max="6" width="12.85546875" hidden="1" customWidth="1"/>
    <col min="7" max="7" width="22.5703125" style="44" customWidth="1"/>
    <col min="8" max="8" width="22.5703125" customWidth="1"/>
    <col min="9" max="9" width="19.7109375" hidden="1" customWidth="1"/>
    <col min="10" max="10" width="11.85546875" style="46" customWidth="1"/>
    <col min="11" max="11" width="12.7109375" customWidth="1"/>
    <col min="257" max="257" width="35" customWidth="1"/>
    <col min="258" max="258" width="12" customWidth="1"/>
    <col min="259" max="259" width="18.140625" customWidth="1"/>
    <col min="260" max="261" width="11.28515625" customWidth="1"/>
    <col min="262" max="262" width="12.85546875" customWidth="1"/>
    <col min="263" max="264" width="22.5703125" customWidth="1"/>
    <col min="265" max="265" width="0" hidden="1" customWidth="1"/>
    <col min="266" max="266" width="11.85546875" customWidth="1"/>
    <col min="267" max="267" width="12.7109375" customWidth="1"/>
    <col min="513" max="513" width="35" customWidth="1"/>
    <col min="514" max="514" width="12" customWidth="1"/>
    <col min="515" max="515" width="18.140625" customWidth="1"/>
    <col min="516" max="517" width="11.28515625" customWidth="1"/>
    <col min="518" max="518" width="12.85546875" customWidth="1"/>
    <col min="519" max="520" width="22.5703125" customWidth="1"/>
    <col min="521" max="521" width="0" hidden="1" customWidth="1"/>
    <col min="522" max="522" width="11.85546875" customWidth="1"/>
    <col min="523" max="523" width="12.7109375" customWidth="1"/>
    <col min="769" max="769" width="35" customWidth="1"/>
    <col min="770" max="770" width="12" customWidth="1"/>
    <col min="771" max="771" width="18.140625" customWidth="1"/>
    <col min="772" max="773" width="11.28515625" customWidth="1"/>
    <col min="774" max="774" width="12.85546875" customWidth="1"/>
    <col min="775" max="776" width="22.5703125" customWidth="1"/>
    <col min="777" max="777" width="0" hidden="1" customWidth="1"/>
    <col min="778" max="778" width="11.85546875" customWidth="1"/>
    <col min="779" max="779" width="12.7109375" customWidth="1"/>
    <col min="1025" max="1025" width="35" customWidth="1"/>
    <col min="1026" max="1026" width="12" customWidth="1"/>
    <col min="1027" max="1027" width="18.140625" customWidth="1"/>
    <col min="1028" max="1029" width="11.28515625" customWidth="1"/>
    <col min="1030" max="1030" width="12.85546875" customWidth="1"/>
    <col min="1031" max="1032" width="22.5703125" customWidth="1"/>
    <col min="1033" max="1033" width="0" hidden="1" customWidth="1"/>
    <col min="1034" max="1034" width="11.85546875" customWidth="1"/>
    <col min="1035" max="1035" width="12.7109375" customWidth="1"/>
    <col min="1281" max="1281" width="35" customWidth="1"/>
    <col min="1282" max="1282" width="12" customWidth="1"/>
    <col min="1283" max="1283" width="18.140625" customWidth="1"/>
    <col min="1284" max="1285" width="11.28515625" customWidth="1"/>
    <col min="1286" max="1286" width="12.85546875" customWidth="1"/>
    <col min="1287" max="1288" width="22.5703125" customWidth="1"/>
    <col min="1289" max="1289" width="0" hidden="1" customWidth="1"/>
    <col min="1290" max="1290" width="11.85546875" customWidth="1"/>
    <col min="1291" max="1291" width="12.7109375" customWidth="1"/>
    <col min="1537" max="1537" width="35" customWidth="1"/>
    <col min="1538" max="1538" width="12" customWidth="1"/>
    <col min="1539" max="1539" width="18.140625" customWidth="1"/>
    <col min="1540" max="1541" width="11.28515625" customWidth="1"/>
    <col min="1542" max="1542" width="12.85546875" customWidth="1"/>
    <col min="1543" max="1544" width="22.5703125" customWidth="1"/>
    <col min="1545" max="1545" width="0" hidden="1" customWidth="1"/>
    <col min="1546" max="1546" width="11.85546875" customWidth="1"/>
    <col min="1547" max="1547" width="12.7109375" customWidth="1"/>
    <col min="1793" max="1793" width="35" customWidth="1"/>
    <col min="1794" max="1794" width="12" customWidth="1"/>
    <col min="1795" max="1795" width="18.140625" customWidth="1"/>
    <col min="1796" max="1797" width="11.28515625" customWidth="1"/>
    <col min="1798" max="1798" width="12.85546875" customWidth="1"/>
    <col min="1799" max="1800" width="22.5703125" customWidth="1"/>
    <col min="1801" max="1801" width="0" hidden="1" customWidth="1"/>
    <col min="1802" max="1802" width="11.85546875" customWidth="1"/>
    <col min="1803" max="1803" width="12.7109375" customWidth="1"/>
    <col min="2049" max="2049" width="35" customWidth="1"/>
    <col min="2050" max="2050" width="12" customWidth="1"/>
    <col min="2051" max="2051" width="18.140625" customWidth="1"/>
    <col min="2052" max="2053" width="11.28515625" customWidth="1"/>
    <col min="2054" max="2054" width="12.85546875" customWidth="1"/>
    <col min="2055" max="2056" width="22.5703125" customWidth="1"/>
    <col min="2057" max="2057" width="0" hidden="1" customWidth="1"/>
    <col min="2058" max="2058" width="11.85546875" customWidth="1"/>
    <col min="2059" max="2059" width="12.7109375" customWidth="1"/>
    <col min="2305" max="2305" width="35" customWidth="1"/>
    <col min="2306" max="2306" width="12" customWidth="1"/>
    <col min="2307" max="2307" width="18.140625" customWidth="1"/>
    <col min="2308" max="2309" width="11.28515625" customWidth="1"/>
    <col min="2310" max="2310" width="12.85546875" customWidth="1"/>
    <col min="2311" max="2312" width="22.5703125" customWidth="1"/>
    <col min="2313" max="2313" width="0" hidden="1" customWidth="1"/>
    <col min="2314" max="2314" width="11.85546875" customWidth="1"/>
    <col min="2315" max="2315" width="12.7109375" customWidth="1"/>
    <col min="2561" max="2561" width="35" customWidth="1"/>
    <col min="2562" max="2562" width="12" customWidth="1"/>
    <col min="2563" max="2563" width="18.140625" customWidth="1"/>
    <col min="2564" max="2565" width="11.28515625" customWidth="1"/>
    <col min="2566" max="2566" width="12.85546875" customWidth="1"/>
    <col min="2567" max="2568" width="22.5703125" customWidth="1"/>
    <col min="2569" max="2569" width="0" hidden="1" customWidth="1"/>
    <col min="2570" max="2570" width="11.85546875" customWidth="1"/>
    <col min="2571" max="2571" width="12.7109375" customWidth="1"/>
    <col min="2817" max="2817" width="35" customWidth="1"/>
    <col min="2818" max="2818" width="12" customWidth="1"/>
    <col min="2819" max="2819" width="18.140625" customWidth="1"/>
    <col min="2820" max="2821" width="11.28515625" customWidth="1"/>
    <col min="2822" max="2822" width="12.85546875" customWidth="1"/>
    <col min="2823" max="2824" width="22.5703125" customWidth="1"/>
    <col min="2825" max="2825" width="0" hidden="1" customWidth="1"/>
    <col min="2826" max="2826" width="11.85546875" customWidth="1"/>
    <col min="2827" max="2827" width="12.7109375" customWidth="1"/>
    <col min="3073" max="3073" width="35" customWidth="1"/>
    <col min="3074" max="3074" width="12" customWidth="1"/>
    <col min="3075" max="3075" width="18.140625" customWidth="1"/>
    <col min="3076" max="3077" width="11.28515625" customWidth="1"/>
    <col min="3078" max="3078" width="12.85546875" customWidth="1"/>
    <col min="3079" max="3080" width="22.5703125" customWidth="1"/>
    <col min="3081" max="3081" width="0" hidden="1" customWidth="1"/>
    <col min="3082" max="3082" width="11.85546875" customWidth="1"/>
    <col min="3083" max="3083" width="12.7109375" customWidth="1"/>
    <col min="3329" max="3329" width="35" customWidth="1"/>
    <col min="3330" max="3330" width="12" customWidth="1"/>
    <col min="3331" max="3331" width="18.140625" customWidth="1"/>
    <col min="3332" max="3333" width="11.28515625" customWidth="1"/>
    <col min="3334" max="3334" width="12.85546875" customWidth="1"/>
    <col min="3335" max="3336" width="22.5703125" customWidth="1"/>
    <col min="3337" max="3337" width="0" hidden="1" customWidth="1"/>
    <col min="3338" max="3338" width="11.85546875" customWidth="1"/>
    <col min="3339" max="3339" width="12.7109375" customWidth="1"/>
    <col min="3585" max="3585" width="35" customWidth="1"/>
    <col min="3586" max="3586" width="12" customWidth="1"/>
    <col min="3587" max="3587" width="18.140625" customWidth="1"/>
    <col min="3588" max="3589" width="11.28515625" customWidth="1"/>
    <col min="3590" max="3590" width="12.85546875" customWidth="1"/>
    <col min="3591" max="3592" width="22.5703125" customWidth="1"/>
    <col min="3593" max="3593" width="0" hidden="1" customWidth="1"/>
    <col min="3594" max="3594" width="11.85546875" customWidth="1"/>
    <col min="3595" max="3595" width="12.7109375" customWidth="1"/>
    <col min="3841" max="3841" width="35" customWidth="1"/>
    <col min="3842" max="3842" width="12" customWidth="1"/>
    <col min="3843" max="3843" width="18.140625" customWidth="1"/>
    <col min="3844" max="3845" width="11.28515625" customWidth="1"/>
    <col min="3846" max="3846" width="12.85546875" customWidth="1"/>
    <col min="3847" max="3848" width="22.5703125" customWidth="1"/>
    <col min="3849" max="3849" width="0" hidden="1" customWidth="1"/>
    <col min="3850" max="3850" width="11.85546875" customWidth="1"/>
    <col min="3851" max="3851" width="12.7109375" customWidth="1"/>
    <col min="4097" max="4097" width="35" customWidth="1"/>
    <col min="4098" max="4098" width="12" customWidth="1"/>
    <col min="4099" max="4099" width="18.140625" customWidth="1"/>
    <col min="4100" max="4101" width="11.28515625" customWidth="1"/>
    <col min="4102" max="4102" width="12.85546875" customWidth="1"/>
    <col min="4103" max="4104" width="22.5703125" customWidth="1"/>
    <col min="4105" max="4105" width="0" hidden="1" customWidth="1"/>
    <col min="4106" max="4106" width="11.85546875" customWidth="1"/>
    <col min="4107" max="4107" width="12.7109375" customWidth="1"/>
    <col min="4353" max="4353" width="35" customWidth="1"/>
    <col min="4354" max="4354" width="12" customWidth="1"/>
    <col min="4355" max="4355" width="18.140625" customWidth="1"/>
    <col min="4356" max="4357" width="11.28515625" customWidth="1"/>
    <col min="4358" max="4358" width="12.85546875" customWidth="1"/>
    <col min="4359" max="4360" width="22.5703125" customWidth="1"/>
    <col min="4361" max="4361" width="0" hidden="1" customWidth="1"/>
    <col min="4362" max="4362" width="11.85546875" customWidth="1"/>
    <col min="4363" max="4363" width="12.7109375" customWidth="1"/>
    <col min="4609" max="4609" width="35" customWidth="1"/>
    <col min="4610" max="4610" width="12" customWidth="1"/>
    <col min="4611" max="4611" width="18.140625" customWidth="1"/>
    <col min="4612" max="4613" width="11.28515625" customWidth="1"/>
    <col min="4614" max="4614" width="12.85546875" customWidth="1"/>
    <col min="4615" max="4616" width="22.5703125" customWidth="1"/>
    <col min="4617" max="4617" width="0" hidden="1" customWidth="1"/>
    <col min="4618" max="4618" width="11.85546875" customWidth="1"/>
    <col min="4619" max="4619" width="12.7109375" customWidth="1"/>
    <col min="4865" max="4865" width="35" customWidth="1"/>
    <col min="4866" max="4866" width="12" customWidth="1"/>
    <col min="4867" max="4867" width="18.140625" customWidth="1"/>
    <col min="4868" max="4869" width="11.28515625" customWidth="1"/>
    <col min="4870" max="4870" width="12.85546875" customWidth="1"/>
    <col min="4871" max="4872" width="22.5703125" customWidth="1"/>
    <col min="4873" max="4873" width="0" hidden="1" customWidth="1"/>
    <col min="4874" max="4874" width="11.85546875" customWidth="1"/>
    <col min="4875" max="4875" width="12.7109375" customWidth="1"/>
    <col min="5121" max="5121" width="35" customWidth="1"/>
    <col min="5122" max="5122" width="12" customWidth="1"/>
    <col min="5123" max="5123" width="18.140625" customWidth="1"/>
    <col min="5124" max="5125" width="11.28515625" customWidth="1"/>
    <col min="5126" max="5126" width="12.85546875" customWidth="1"/>
    <col min="5127" max="5128" width="22.5703125" customWidth="1"/>
    <col min="5129" max="5129" width="0" hidden="1" customWidth="1"/>
    <col min="5130" max="5130" width="11.85546875" customWidth="1"/>
    <col min="5131" max="5131" width="12.7109375" customWidth="1"/>
    <col min="5377" max="5377" width="35" customWidth="1"/>
    <col min="5378" max="5378" width="12" customWidth="1"/>
    <col min="5379" max="5379" width="18.140625" customWidth="1"/>
    <col min="5380" max="5381" width="11.28515625" customWidth="1"/>
    <col min="5382" max="5382" width="12.85546875" customWidth="1"/>
    <col min="5383" max="5384" width="22.5703125" customWidth="1"/>
    <col min="5385" max="5385" width="0" hidden="1" customWidth="1"/>
    <col min="5386" max="5386" width="11.85546875" customWidth="1"/>
    <col min="5387" max="5387" width="12.7109375" customWidth="1"/>
    <col min="5633" max="5633" width="35" customWidth="1"/>
    <col min="5634" max="5634" width="12" customWidth="1"/>
    <col min="5635" max="5635" width="18.140625" customWidth="1"/>
    <col min="5636" max="5637" width="11.28515625" customWidth="1"/>
    <col min="5638" max="5638" width="12.85546875" customWidth="1"/>
    <col min="5639" max="5640" width="22.5703125" customWidth="1"/>
    <col min="5641" max="5641" width="0" hidden="1" customWidth="1"/>
    <col min="5642" max="5642" width="11.85546875" customWidth="1"/>
    <col min="5643" max="5643" width="12.7109375" customWidth="1"/>
    <col min="5889" max="5889" width="35" customWidth="1"/>
    <col min="5890" max="5890" width="12" customWidth="1"/>
    <col min="5891" max="5891" width="18.140625" customWidth="1"/>
    <col min="5892" max="5893" width="11.28515625" customWidth="1"/>
    <col min="5894" max="5894" width="12.85546875" customWidth="1"/>
    <col min="5895" max="5896" width="22.5703125" customWidth="1"/>
    <col min="5897" max="5897" width="0" hidden="1" customWidth="1"/>
    <col min="5898" max="5898" width="11.85546875" customWidth="1"/>
    <col min="5899" max="5899" width="12.7109375" customWidth="1"/>
    <col min="6145" max="6145" width="35" customWidth="1"/>
    <col min="6146" max="6146" width="12" customWidth="1"/>
    <col min="6147" max="6147" width="18.140625" customWidth="1"/>
    <col min="6148" max="6149" width="11.28515625" customWidth="1"/>
    <col min="6150" max="6150" width="12.85546875" customWidth="1"/>
    <col min="6151" max="6152" width="22.5703125" customWidth="1"/>
    <col min="6153" max="6153" width="0" hidden="1" customWidth="1"/>
    <col min="6154" max="6154" width="11.85546875" customWidth="1"/>
    <col min="6155" max="6155" width="12.7109375" customWidth="1"/>
    <col min="6401" max="6401" width="35" customWidth="1"/>
    <col min="6402" max="6402" width="12" customWidth="1"/>
    <col min="6403" max="6403" width="18.140625" customWidth="1"/>
    <col min="6404" max="6405" width="11.28515625" customWidth="1"/>
    <col min="6406" max="6406" width="12.85546875" customWidth="1"/>
    <col min="6407" max="6408" width="22.5703125" customWidth="1"/>
    <col min="6409" max="6409" width="0" hidden="1" customWidth="1"/>
    <col min="6410" max="6410" width="11.85546875" customWidth="1"/>
    <col min="6411" max="6411" width="12.7109375" customWidth="1"/>
    <col min="6657" max="6657" width="35" customWidth="1"/>
    <col min="6658" max="6658" width="12" customWidth="1"/>
    <col min="6659" max="6659" width="18.140625" customWidth="1"/>
    <col min="6660" max="6661" width="11.28515625" customWidth="1"/>
    <col min="6662" max="6662" width="12.85546875" customWidth="1"/>
    <col min="6663" max="6664" width="22.5703125" customWidth="1"/>
    <col min="6665" max="6665" width="0" hidden="1" customWidth="1"/>
    <col min="6666" max="6666" width="11.85546875" customWidth="1"/>
    <col min="6667" max="6667" width="12.7109375" customWidth="1"/>
    <col min="6913" max="6913" width="35" customWidth="1"/>
    <col min="6914" max="6914" width="12" customWidth="1"/>
    <col min="6915" max="6915" width="18.140625" customWidth="1"/>
    <col min="6916" max="6917" width="11.28515625" customWidth="1"/>
    <col min="6918" max="6918" width="12.85546875" customWidth="1"/>
    <col min="6919" max="6920" width="22.5703125" customWidth="1"/>
    <col min="6921" max="6921" width="0" hidden="1" customWidth="1"/>
    <col min="6922" max="6922" width="11.85546875" customWidth="1"/>
    <col min="6923" max="6923" width="12.7109375" customWidth="1"/>
    <col min="7169" max="7169" width="35" customWidth="1"/>
    <col min="7170" max="7170" width="12" customWidth="1"/>
    <col min="7171" max="7171" width="18.140625" customWidth="1"/>
    <col min="7172" max="7173" width="11.28515625" customWidth="1"/>
    <col min="7174" max="7174" width="12.85546875" customWidth="1"/>
    <col min="7175" max="7176" width="22.5703125" customWidth="1"/>
    <col min="7177" max="7177" width="0" hidden="1" customWidth="1"/>
    <col min="7178" max="7178" width="11.85546875" customWidth="1"/>
    <col min="7179" max="7179" width="12.7109375" customWidth="1"/>
    <col min="7425" max="7425" width="35" customWidth="1"/>
    <col min="7426" max="7426" width="12" customWidth="1"/>
    <col min="7427" max="7427" width="18.140625" customWidth="1"/>
    <col min="7428" max="7429" width="11.28515625" customWidth="1"/>
    <col min="7430" max="7430" width="12.85546875" customWidth="1"/>
    <col min="7431" max="7432" width="22.5703125" customWidth="1"/>
    <col min="7433" max="7433" width="0" hidden="1" customWidth="1"/>
    <col min="7434" max="7434" width="11.85546875" customWidth="1"/>
    <col min="7435" max="7435" width="12.7109375" customWidth="1"/>
    <col min="7681" max="7681" width="35" customWidth="1"/>
    <col min="7682" max="7682" width="12" customWidth="1"/>
    <col min="7683" max="7683" width="18.140625" customWidth="1"/>
    <col min="7684" max="7685" width="11.28515625" customWidth="1"/>
    <col min="7686" max="7686" width="12.85546875" customWidth="1"/>
    <col min="7687" max="7688" width="22.5703125" customWidth="1"/>
    <col min="7689" max="7689" width="0" hidden="1" customWidth="1"/>
    <col min="7690" max="7690" width="11.85546875" customWidth="1"/>
    <col min="7691" max="7691" width="12.7109375" customWidth="1"/>
    <col min="7937" max="7937" width="35" customWidth="1"/>
    <col min="7938" max="7938" width="12" customWidth="1"/>
    <col min="7939" max="7939" width="18.140625" customWidth="1"/>
    <col min="7940" max="7941" width="11.28515625" customWidth="1"/>
    <col min="7942" max="7942" width="12.85546875" customWidth="1"/>
    <col min="7943" max="7944" width="22.5703125" customWidth="1"/>
    <col min="7945" max="7945" width="0" hidden="1" customWidth="1"/>
    <col min="7946" max="7946" width="11.85546875" customWidth="1"/>
    <col min="7947" max="7947" width="12.7109375" customWidth="1"/>
    <col min="8193" max="8193" width="35" customWidth="1"/>
    <col min="8194" max="8194" width="12" customWidth="1"/>
    <col min="8195" max="8195" width="18.140625" customWidth="1"/>
    <col min="8196" max="8197" width="11.28515625" customWidth="1"/>
    <col min="8198" max="8198" width="12.85546875" customWidth="1"/>
    <col min="8199" max="8200" width="22.5703125" customWidth="1"/>
    <col min="8201" max="8201" width="0" hidden="1" customWidth="1"/>
    <col min="8202" max="8202" width="11.85546875" customWidth="1"/>
    <col min="8203" max="8203" width="12.7109375" customWidth="1"/>
    <col min="8449" max="8449" width="35" customWidth="1"/>
    <col min="8450" max="8450" width="12" customWidth="1"/>
    <col min="8451" max="8451" width="18.140625" customWidth="1"/>
    <col min="8452" max="8453" width="11.28515625" customWidth="1"/>
    <col min="8454" max="8454" width="12.85546875" customWidth="1"/>
    <col min="8455" max="8456" width="22.5703125" customWidth="1"/>
    <col min="8457" max="8457" width="0" hidden="1" customWidth="1"/>
    <col min="8458" max="8458" width="11.85546875" customWidth="1"/>
    <col min="8459" max="8459" width="12.7109375" customWidth="1"/>
    <col min="8705" max="8705" width="35" customWidth="1"/>
    <col min="8706" max="8706" width="12" customWidth="1"/>
    <col min="8707" max="8707" width="18.140625" customWidth="1"/>
    <col min="8708" max="8709" width="11.28515625" customWidth="1"/>
    <col min="8710" max="8710" width="12.85546875" customWidth="1"/>
    <col min="8711" max="8712" width="22.5703125" customWidth="1"/>
    <col min="8713" max="8713" width="0" hidden="1" customWidth="1"/>
    <col min="8714" max="8714" width="11.85546875" customWidth="1"/>
    <col min="8715" max="8715" width="12.7109375" customWidth="1"/>
    <col min="8961" max="8961" width="35" customWidth="1"/>
    <col min="8962" max="8962" width="12" customWidth="1"/>
    <col min="8963" max="8963" width="18.140625" customWidth="1"/>
    <col min="8964" max="8965" width="11.28515625" customWidth="1"/>
    <col min="8966" max="8966" width="12.85546875" customWidth="1"/>
    <col min="8967" max="8968" width="22.5703125" customWidth="1"/>
    <col min="8969" max="8969" width="0" hidden="1" customWidth="1"/>
    <col min="8970" max="8970" width="11.85546875" customWidth="1"/>
    <col min="8971" max="8971" width="12.7109375" customWidth="1"/>
    <col min="9217" max="9217" width="35" customWidth="1"/>
    <col min="9218" max="9218" width="12" customWidth="1"/>
    <col min="9219" max="9219" width="18.140625" customWidth="1"/>
    <col min="9220" max="9221" width="11.28515625" customWidth="1"/>
    <col min="9222" max="9222" width="12.85546875" customWidth="1"/>
    <col min="9223" max="9224" width="22.5703125" customWidth="1"/>
    <col min="9225" max="9225" width="0" hidden="1" customWidth="1"/>
    <col min="9226" max="9226" width="11.85546875" customWidth="1"/>
    <col min="9227" max="9227" width="12.7109375" customWidth="1"/>
    <col min="9473" max="9473" width="35" customWidth="1"/>
    <col min="9474" max="9474" width="12" customWidth="1"/>
    <col min="9475" max="9475" width="18.140625" customWidth="1"/>
    <col min="9476" max="9477" width="11.28515625" customWidth="1"/>
    <col min="9478" max="9478" width="12.85546875" customWidth="1"/>
    <col min="9479" max="9480" width="22.5703125" customWidth="1"/>
    <col min="9481" max="9481" width="0" hidden="1" customWidth="1"/>
    <col min="9482" max="9482" width="11.85546875" customWidth="1"/>
    <col min="9483" max="9483" width="12.7109375" customWidth="1"/>
    <col min="9729" max="9729" width="35" customWidth="1"/>
    <col min="9730" max="9730" width="12" customWidth="1"/>
    <col min="9731" max="9731" width="18.140625" customWidth="1"/>
    <col min="9732" max="9733" width="11.28515625" customWidth="1"/>
    <col min="9734" max="9734" width="12.85546875" customWidth="1"/>
    <col min="9735" max="9736" width="22.5703125" customWidth="1"/>
    <col min="9737" max="9737" width="0" hidden="1" customWidth="1"/>
    <col min="9738" max="9738" width="11.85546875" customWidth="1"/>
    <col min="9739" max="9739" width="12.7109375" customWidth="1"/>
    <col min="9985" max="9985" width="35" customWidth="1"/>
    <col min="9986" max="9986" width="12" customWidth="1"/>
    <col min="9987" max="9987" width="18.140625" customWidth="1"/>
    <col min="9988" max="9989" width="11.28515625" customWidth="1"/>
    <col min="9990" max="9990" width="12.85546875" customWidth="1"/>
    <col min="9991" max="9992" width="22.5703125" customWidth="1"/>
    <col min="9993" max="9993" width="0" hidden="1" customWidth="1"/>
    <col min="9994" max="9994" width="11.85546875" customWidth="1"/>
    <col min="9995" max="9995" width="12.7109375" customWidth="1"/>
    <col min="10241" max="10241" width="35" customWidth="1"/>
    <col min="10242" max="10242" width="12" customWidth="1"/>
    <col min="10243" max="10243" width="18.140625" customWidth="1"/>
    <col min="10244" max="10245" width="11.28515625" customWidth="1"/>
    <col min="10246" max="10246" width="12.85546875" customWidth="1"/>
    <col min="10247" max="10248" width="22.5703125" customWidth="1"/>
    <col min="10249" max="10249" width="0" hidden="1" customWidth="1"/>
    <col min="10250" max="10250" width="11.85546875" customWidth="1"/>
    <col min="10251" max="10251" width="12.7109375" customWidth="1"/>
    <col min="10497" max="10497" width="35" customWidth="1"/>
    <col min="10498" max="10498" width="12" customWidth="1"/>
    <col min="10499" max="10499" width="18.140625" customWidth="1"/>
    <col min="10500" max="10501" width="11.28515625" customWidth="1"/>
    <col min="10502" max="10502" width="12.85546875" customWidth="1"/>
    <col min="10503" max="10504" width="22.5703125" customWidth="1"/>
    <col min="10505" max="10505" width="0" hidden="1" customWidth="1"/>
    <col min="10506" max="10506" width="11.85546875" customWidth="1"/>
    <col min="10507" max="10507" width="12.7109375" customWidth="1"/>
    <col min="10753" max="10753" width="35" customWidth="1"/>
    <col min="10754" max="10754" width="12" customWidth="1"/>
    <col min="10755" max="10755" width="18.140625" customWidth="1"/>
    <col min="10756" max="10757" width="11.28515625" customWidth="1"/>
    <col min="10758" max="10758" width="12.85546875" customWidth="1"/>
    <col min="10759" max="10760" width="22.5703125" customWidth="1"/>
    <col min="10761" max="10761" width="0" hidden="1" customWidth="1"/>
    <col min="10762" max="10762" width="11.85546875" customWidth="1"/>
    <col min="10763" max="10763" width="12.7109375" customWidth="1"/>
    <col min="11009" max="11009" width="35" customWidth="1"/>
    <col min="11010" max="11010" width="12" customWidth="1"/>
    <col min="11011" max="11011" width="18.140625" customWidth="1"/>
    <col min="11012" max="11013" width="11.28515625" customWidth="1"/>
    <col min="11014" max="11014" width="12.85546875" customWidth="1"/>
    <col min="11015" max="11016" width="22.5703125" customWidth="1"/>
    <col min="11017" max="11017" width="0" hidden="1" customWidth="1"/>
    <col min="11018" max="11018" width="11.85546875" customWidth="1"/>
    <col min="11019" max="11019" width="12.7109375" customWidth="1"/>
    <col min="11265" max="11265" width="35" customWidth="1"/>
    <col min="11266" max="11266" width="12" customWidth="1"/>
    <col min="11267" max="11267" width="18.140625" customWidth="1"/>
    <col min="11268" max="11269" width="11.28515625" customWidth="1"/>
    <col min="11270" max="11270" width="12.85546875" customWidth="1"/>
    <col min="11271" max="11272" width="22.5703125" customWidth="1"/>
    <col min="11273" max="11273" width="0" hidden="1" customWidth="1"/>
    <col min="11274" max="11274" width="11.85546875" customWidth="1"/>
    <col min="11275" max="11275" width="12.7109375" customWidth="1"/>
    <col min="11521" max="11521" width="35" customWidth="1"/>
    <col min="11522" max="11522" width="12" customWidth="1"/>
    <col min="11523" max="11523" width="18.140625" customWidth="1"/>
    <col min="11524" max="11525" width="11.28515625" customWidth="1"/>
    <col min="11526" max="11526" width="12.85546875" customWidth="1"/>
    <col min="11527" max="11528" width="22.5703125" customWidth="1"/>
    <col min="11529" max="11529" width="0" hidden="1" customWidth="1"/>
    <col min="11530" max="11530" width="11.85546875" customWidth="1"/>
    <col min="11531" max="11531" width="12.7109375" customWidth="1"/>
    <col min="11777" max="11777" width="35" customWidth="1"/>
    <col min="11778" max="11778" width="12" customWidth="1"/>
    <col min="11779" max="11779" width="18.140625" customWidth="1"/>
    <col min="11780" max="11781" width="11.28515625" customWidth="1"/>
    <col min="11782" max="11782" width="12.85546875" customWidth="1"/>
    <col min="11783" max="11784" width="22.5703125" customWidth="1"/>
    <col min="11785" max="11785" width="0" hidden="1" customWidth="1"/>
    <col min="11786" max="11786" width="11.85546875" customWidth="1"/>
    <col min="11787" max="11787" width="12.7109375" customWidth="1"/>
    <col min="12033" max="12033" width="35" customWidth="1"/>
    <col min="12034" max="12034" width="12" customWidth="1"/>
    <col min="12035" max="12035" width="18.140625" customWidth="1"/>
    <col min="12036" max="12037" width="11.28515625" customWidth="1"/>
    <col min="12038" max="12038" width="12.85546875" customWidth="1"/>
    <col min="12039" max="12040" width="22.5703125" customWidth="1"/>
    <col min="12041" max="12041" width="0" hidden="1" customWidth="1"/>
    <col min="12042" max="12042" width="11.85546875" customWidth="1"/>
    <col min="12043" max="12043" width="12.7109375" customWidth="1"/>
    <col min="12289" max="12289" width="35" customWidth="1"/>
    <col min="12290" max="12290" width="12" customWidth="1"/>
    <col min="12291" max="12291" width="18.140625" customWidth="1"/>
    <col min="12292" max="12293" width="11.28515625" customWidth="1"/>
    <col min="12294" max="12294" width="12.85546875" customWidth="1"/>
    <col min="12295" max="12296" width="22.5703125" customWidth="1"/>
    <col min="12297" max="12297" width="0" hidden="1" customWidth="1"/>
    <col min="12298" max="12298" width="11.85546875" customWidth="1"/>
    <col min="12299" max="12299" width="12.7109375" customWidth="1"/>
    <col min="12545" max="12545" width="35" customWidth="1"/>
    <col min="12546" max="12546" width="12" customWidth="1"/>
    <col min="12547" max="12547" width="18.140625" customWidth="1"/>
    <col min="12548" max="12549" width="11.28515625" customWidth="1"/>
    <col min="12550" max="12550" width="12.85546875" customWidth="1"/>
    <col min="12551" max="12552" width="22.5703125" customWidth="1"/>
    <col min="12553" max="12553" width="0" hidden="1" customWidth="1"/>
    <col min="12554" max="12554" width="11.85546875" customWidth="1"/>
    <col min="12555" max="12555" width="12.7109375" customWidth="1"/>
    <col min="12801" max="12801" width="35" customWidth="1"/>
    <col min="12802" max="12802" width="12" customWidth="1"/>
    <col min="12803" max="12803" width="18.140625" customWidth="1"/>
    <col min="12804" max="12805" width="11.28515625" customWidth="1"/>
    <col min="12806" max="12806" width="12.85546875" customWidth="1"/>
    <col min="12807" max="12808" width="22.5703125" customWidth="1"/>
    <col min="12809" max="12809" width="0" hidden="1" customWidth="1"/>
    <col min="12810" max="12810" width="11.85546875" customWidth="1"/>
    <col min="12811" max="12811" width="12.7109375" customWidth="1"/>
    <col min="13057" max="13057" width="35" customWidth="1"/>
    <col min="13058" max="13058" width="12" customWidth="1"/>
    <col min="13059" max="13059" width="18.140625" customWidth="1"/>
    <col min="13060" max="13061" width="11.28515625" customWidth="1"/>
    <col min="13062" max="13062" width="12.85546875" customWidth="1"/>
    <col min="13063" max="13064" width="22.5703125" customWidth="1"/>
    <col min="13065" max="13065" width="0" hidden="1" customWidth="1"/>
    <col min="13066" max="13066" width="11.85546875" customWidth="1"/>
    <col min="13067" max="13067" width="12.7109375" customWidth="1"/>
    <col min="13313" max="13313" width="35" customWidth="1"/>
    <col min="13314" max="13314" width="12" customWidth="1"/>
    <col min="13315" max="13315" width="18.140625" customWidth="1"/>
    <col min="13316" max="13317" width="11.28515625" customWidth="1"/>
    <col min="13318" max="13318" width="12.85546875" customWidth="1"/>
    <col min="13319" max="13320" width="22.5703125" customWidth="1"/>
    <col min="13321" max="13321" width="0" hidden="1" customWidth="1"/>
    <col min="13322" max="13322" width="11.85546875" customWidth="1"/>
    <col min="13323" max="13323" width="12.7109375" customWidth="1"/>
    <col min="13569" max="13569" width="35" customWidth="1"/>
    <col min="13570" max="13570" width="12" customWidth="1"/>
    <col min="13571" max="13571" width="18.140625" customWidth="1"/>
    <col min="13572" max="13573" width="11.28515625" customWidth="1"/>
    <col min="13574" max="13574" width="12.85546875" customWidth="1"/>
    <col min="13575" max="13576" width="22.5703125" customWidth="1"/>
    <col min="13577" max="13577" width="0" hidden="1" customWidth="1"/>
    <col min="13578" max="13578" width="11.85546875" customWidth="1"/>
    <col min="13579" max="13579" width="12.7109375" customWidth="1"/>
    <col min="13825" max="13825" width="35" customWidth="1"/>
    <col min="13826" max="13826" width="12" customWidth="1"/>
    <col min="13827" max="13827" width="18.140625" customWidth="1"/>
    <col min="13828" max="13829" width="11.28515625" customWidth="1"/>
    <col min="13830" max="13830" width="12.85546875" customWidth="1"/>
    <col min="13831" max="13832" width="22.5703125" customWidth="1"/>
    <col min="13833" max="13833" width="0" hidden="1" customWidth="1"/>
    <col min="13834" max="13834" width="11.85546875" customWidth="1"/>
    <col min="13835" max="13835" width="12.7109375" customWidth="1"/>
    <col min="14081" max="14081" width="35" customWidth="1"/>
    <col min="14082" max="14082" width="12" customWidth="1"/>
    <col min="14083" max="14083" width="18.140625" customWidth="1"/>
    <col min="14084" max="14085" width="11.28515625" customWidth="1"/>
    <col min="14086" max="14086" width="12.85546875" customWidth="1"/>
    <col min="14087" max="14088" width="22.5703125" customWidth="1"/>
    <col min="14089" max="14089" width="0" hidden="1" customWidth="1"/>
    <col min="14090" max="14090" width="11.85546875" customWidth="1"/>
    <col min="14091" max="14091" width="12.7109375" customWidth="1"/>
    <col min="14337" max="14337" width="35" customWidth="1"/>
    <col min="14338" max="14338" width="12" customWidth="1"/>
    <col min="14339" max="14339" width="18.140625" customWidth="1"/>
    <col min="14340" max="14341" width="11.28515625" customWidth="1"/>
    <col min="14342" max="14342" width="12.85546875" customWidth="1"/>
    <col min="14343" max="14344" width="22.5703125" customWidth="1"/>
    <col min="14345" max="14345" width="0" hidden="1" customWidth="1"/>
    <col min="14346" max="14346" width="11.85546875" customWidth="1"/>
    <col min="14347" max="14347" width="12.7109375" customWidth="1"/>
    <col min="14593" max="14593" width="35" customWidth="1"/>
    <col min="14594" max="14594" width="12" customWidth="1"/>
    <col min="14595" max="14595" width="18.140625" customWidth="1"/>
    <col min="14596" max="14597" width="11.28515625" customWidth="1"/>
    <col min="14598" max="14598" width="12.85546875" customWidth="1"/>
    <col min="14599" max="14600" width="22.5703125" customWidth="1"/>
    <col min="14601" max="14601" width="0" hidden="1" customWidth="1"/>
    <col min="14602" max="14602" width="11.85546875" customWidth="1"/>
    <col min="14603" max="14603" width="12.7109375" customWidth="1"/>
    <col min="14849" max="14849" width="35" customWidth="1"/>
    <col min="14850" max="14850" width="12" customWidth="1"/>
    <col min="14851" max="14851" width="18.140625" customWidth="1"/>
    <col min="14852" max="14853" width="11.28515625" customWidth="1"/>
    <col min="14854" max="14854" width="12.85546875" customWidth="1"/>
    <col min="14855" max="14856" width="22.5703125" customWidth="1"/>
    <col min="14857" max="14857" width="0" hidden="1" customWidth="1"/>
    <col min="14858" max="14858" width="11.85546875" customWidth="1"/>
    <col min="14859" max="14859" width="12.7109375" customWidth="1"/>
    <col min="15105" max="15105" width="35" customWidth="1"/>
    <col min="15106" max="15106" width="12" customWidth="1"/>
    <col min="15107" max="15107" width="18.140625" customWidth="1"/>
    <col min="15108" max="15109" width="11.28515625" customWidth="1"/>
    <col min="15110" max="15110" width="12.85546875" customWidth="1"/>
    <col min="15111" max="15112" width="22.5703125" customWidth="1"/>
    <col min="15113" max="15113" width="0" hidden="1" customWidth="1"/>
    <col min="15114" max="15114" width="11.85546875" customWidth="1"/>
    <col min="15115" max="15115" width="12.7109375" customWidth="1"/>
    <col min="15361" max="15361" width="35" customWidth="1"/>
    <col min="15362" max="15362" width="12" customWidth="1"/>
    <col min="15363" max="15363" width="18.140625" customWidth="1"/>
    <col min="15364" max="15365" width="11.28515625" customWidth="1"/>
    <col min="15366" max="15366" width="12.85546875" customWidth="1"/>
    <col min="15367" max="15368" width="22.5703125" customWidth="1"/>
    <col min="15369" max="15369" width="0" hidden="1" customWidth="1"/>
    <col min="15370" max="15370" width="11.85546875" customWidth="1"/>
    <col min="15371" max="15371" width="12.7109375" customWidth="1"/>
    <col min="15617" max="15617" width="35" customWidth="1"/>
    <col min="15618" max="15618" width="12" customWidth="1"/>
    <col min="15619" max="15619" width="18.140625" customWidth="1"/>
    <col min="15620" max="15621" width="11.28515625" customWidth="1"/>
    <col min="15622" max="15622" width="12.85546875" customWidth="1"/>
    <col min="15623" max="15624" width="22.5703125" customWidth="1"/>
    <col min="15625" max="15625" width="0" hidden="1" customWidth="1"/>
    <col min="15626" max="15626" width="11.85546875" customWidth="1"/>
    <col min="15627" max="15627" width="12.7109375" customWidth="1"/>
    <col min="15873" max="15873" width="35" customWidth="1"/>
    <col min="15874" max="15874" width="12" customWidth="1"/>
    <col min="15875" max="15875" width="18.140625" customWidth="1"/>
    <col min="15876" max="15877" width="11.28515625" customWidth="1"/>
    <col min="15878" max="15878" width="12.85546875" customWidth="1"/>
    <col min="15879" max="15880" width="22.5703125" customWidth="1"/>
    <col min="15881" max="15881" width="0" hidden="1" customWidth="1"/>
    <col min="15882" max="15882" width="11.85546875" customWidth="1"/>
    <col min="15883" max="15883" width="12.7109375" customWidth="1"/>
    <col min="16129" max="16129" width="35" customWidth="1"/>
    <col min="16130" max="16130" width="12" customWidth="1"/>
    <col min="16131" max="16131" width="18.140625" customWidth="1"/>
    <col min="16132" max="16133" width="11.28515625" customWidth="1"/>
    <col min="16134" max="16134" width="12.85546875" customWidth="1"/>
    <col min="16135" max="16136" width="22.5703125" customWidth="1"/>
    <col min="16137" max="16137" width="0" hidden="1" customWidth="1"/>
    <col min="16138" max="16138" width="11.85546875" customWidth="1"/>
    <col min="16139" max="16139" width="12.7109375" customWidth="1"/>
  </cols>
  <sheetData>
    <row r="1" spans="1:11" x14ac:dyDescent="0.25">
      <c r="H1" s="45" t="s">
        <v>1206</v>
      </c>
    </row>
    <row r="2" spans="1:11" x14ac:dyDescent="0.25">
      <c r="H2" s="45" t="s">
        <v>1207</v>
      </c>
      <c r="I2" s="47"/>
      <c r="J2" s="48"/>
      <c r="K2" s="49"/>
    </row>
    <row r="3" spans="1:11" x14ac:dyDescent="0.25">
      <c r="H3" s="45" t="s">
        <v>1208</v>
      </c>
    </row>
    <row r="4" spans="1:11" x14ac:dyDescent="0.25">
      <c r="H4" s="45" t="s">
        <v>1209</v>
      </c>
    </row>
    <row r="5" spans="1:11" ht="19.5" customHeight="1" x14ac:dyDescent="0.25">
      <c r="H5" s="45" t="s">
        <v>1210</v>
      </c>
    </row>
    <row r="6" spans="1:11" ht="19.5" customHeight="1" x14ac:dyDescent="0.25">
      <c r="H6" s="45"/>
    </row>
    <row r="7" spans="1:11" ht="20.25" customHeight="1" x14ac:dyDescent="0.25">
      <c r="A7" s="45"/>
      <c r="B7" s="45"/>
      <c r="C7" s="45"/>
      <c r="D7" s="45"/>
      <c r="E7" s="45"/>
      <c r="F7" s="45"/>
      <c r="H7" s="50" t="s">
        <v>1211</v>
      </c>
    </row>
    <row r="8" spans="1:11" x14ac:dyDescent="0.25">
      <c r="A8" s="51" t="s">
        <v>1212</v>
      </c>
      <c r="B8" s="51"/>
      <c r="C8" s="51"/>
      <c r="D8" s="51"/>
      <c r="E8" s="51"/>
      <c r="F8" s="51"/>
      <c r="G8" s="51"/>
      <c r="H8" s="51"/>
    </row>
    <row r="9" spans="1:11" x14ac:dyDescent="0.25">
      <c r="A9" s="51" t="s">
        <v>1213</v>
      </c>
      <c r="B9" s="51"/>
      <c r="C9" s="51"/>
      <c r="D9" s="51"/>
      <c r="E9" s="51"/>
      <c r="F9" s="51"/>
      <c r="G9" s="51"/>
      <c r="H9" s="51"/>
      <c r="I9" s="52">
        <v>1790</v>
      </c>
    </row>
    <row r="10" spans="1:11" x14ac:dyDescent="0.25">
      <c r="A10" s="51" t="s">
        <v>1214</v>
      </c>
      <c r="B10" s="51"/>
      <c r="C10" s="51"/>
      <c r="D10" s="51"/>
      <c r="E10" s="51"/>
      <c r="F10" s="51"/>
      <c r="G10" s="51"/>
      <c r="H10" s="51"/>
    </row>
    <row r="11" spans="1:11" ht="19.5" customHeight="1" x14ac:dyDescent="0.25">
      <c r="A11" s="53" t="s">
        <v>1215</v>
      </c>
    </row>
    <row r="12" spans="1:11" s="55" customFormat="1" ht="135" x14ac:dyDescent="0.25">
      <c r="A12" s="54" t="s">
        <v>1216</v>
      </c>
      <c r="B12" s="54" t="s">
        <v>1217</v>
      </c>
      <c r="C12" s="54" t="s">
        <v>1218</v>
      </c>
      <c r="D12" s="54" t="s">
        <v>1219</v>
      </c>
      <c r="E12" s="54" t="s">
        <v>1220</v>
      </c>
      <c r="F12" s="54" t="s">
        <v>1221</v>
      </c>
      <c r="G12" s="54" t="s">
        <v>1222</v>
      </c>
      <c r="H12" s="54" t="s">
        <v>1223</v>
      </c>
      <c r="J12" s="55">
        <v>2023</v>
      </c>
      <c r="K12" s="56" t="s">
        <v>1224</v>
      </c>
    </row>
    <row r="13" spans="1:11" s="58" customFormat="1" ht="8.25" customHeight="1" x14ac:dyDescent="0.2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2</v>
      </c>
      <c r="H13" s="57">
        <v>3</v>
      </c>
      <c r="J13" s="55"/>
    </row>
    <row r="14" spans="1:11" s="58" customFormat="1" ht="17.25" customHeight="1" x14ac:dyDescent="0.25">
      <c r="A14" s="59" t="s">
        <v>59</v>
      </c>
      <c r="B14" s="59">
        <v>10</v>
      </c>
      <c r="C14" s="60">
        <v>1</v>
      </c>
      <c r="D14" s="61">
        <v>1790</v>
      </c>
      <c r="E14" s="60">
        <f>D14*C14</f>
        <v>1790</v>
      </c>
      <c r="F14" s="62">
        <v>2966.6478503132307</v>
      </c>
      <c r="G14" s="63">
        <f>SUM(E14:F14)*1.13</f>
        <v>5375.0120708539507</v>
      </c>
      <c r="H14" s="64" t="s">
        <v>1225</v>
      </c>
      <c r="J14" s="65">
        <v>4928.499600000001</v>
      </c>
      <c r="K14" s="40">
        <f>G14/J14*100</f>
        <v>109.05980535848983</v>
      </c>
    </row>
    <row r="15" spans="1:11" ht="17.25" customHeight="1" x14ac:dyDescent="0.25">
      <c r="A15" s="59" t="s">
        <v>60</v>
      </c>
      <c r="B15" s="59">
        <v>30</v>
      </c>
      <c r="C15" s="60">
        <v>1</v>
      </c>
      <c r="D15" s="61">
        <v>1790</v>
      </c>
      <c r="E15" s="60">
        <f>D15*C15</f>
        <v>1790</v>
      </c>
      <c r="F15" s="62">
        <v>2966.6478503132307</v>
      </c>
      <c r="G15" s="63">
        <f>SUM(E15:F15)*1.2</f>
        <v>5707.977420375877</v>
      </c>
      <c r="H15" s="64" t="s">
        <v>1225</v>
      </c>
      <c r="I15" s="66"/>
      <c r="J15" s="65">
        <v>5228.499600000001</v>
      </c>
      <c r="K15" s="40">
        <f t="shared" ref="K15:K31" si="0">G15/J15*100</f>
        <v>109.17046680802798</v>
      </c>
    </row>
    <row r="16" spans="1:11" ht="17.25" customHeight="1" x14ac:dyDescent="0.25">
      <c r="A16" s="59" t="s">
        <v>61</v>
      </c>
      <c r="B16" s="59">
        <v>120</v>
      </c>
      <c r="C16" s="60">
        <f>C15/B15*B16</f>
        <v>4</v>
      </c>
      <c r="D16" s="61">
        <v>1790</v>
      </c>
      <c r="E16" s="60">
        <f>D16*C16</f>
        <v>7160</v>
      </c>
      <c r="F16" s="62">
        <v>2966.6478503132307</v>
      </c>
      <c r="G16" s="63">
        <f>SUM(E16:F16)</f>
        <v>10126.647850313231</v>
      </c>
      <c r="H16" s="64" t="s">
        <v>1225</v>
      </c>
      <c r="I16" s="66"/>
      <c r="J16" s="65">
        <v>8909.9056000000019</v>
      </c>
      <c r="K16" s="40">
        <f t="shared" si="0"/>
        <v>113.65606219568957</v>
      </c>
    </row>
    <row r="17" spans="1:12" ht="17.25" customHeight="1" x14ac:dyDescent="0.25">
      <c r="A17" s="59" t="s">
        <v>1226</v>
      </c>
      <c r="B17" s="59">
        <v>19</v>
      </c>
      <c r="C17" s="60">
        <f>C16/B16*B17</f>
        <v>0.6333333333333333</v>
      </c>
      <c r="D17" s="61">
        <v>1790</v>
      </c>
      <c r="E17" s="60">
        <f>D17*C17</f>
        <v>1133.6666666666665</v>
      </c>
      <c r="F17" s="62">
        <v>2966.6478503132307</v>
      </c>
      <c r="G17" s="63">
        <f>SUM(E17:F17)*1.3</f>
        <v>5330.4088720738664</v>
      </c>
      <c r="H17" s="64" t="s">
        <v>1225</v>
      </c>
      <c r="I17" s="66"/>
      <c r="J17" s="65">
        <v>5007.4388666666673</v>
      </c>
      <c r="K17" s="40">
        <f t="shared" si="0"/>
        <v>106.44980426135871</v>
      </c>
    </row>
    <row r="18" spans="1:12" ht="17.25" customHeight="1" x14ac:dyDescent="0.25">
      <c r="A18" s="59" t="s">
        <v>62</v>
      </c>
      <c r="B18" s="59">
        <v>123</v>
      </c>
      <c r="C18" s="60">
        <f t="shared" ref="C18:C28" si="1">1/30*B18</f>
        <v>4.0999999999999996</v>
      </c>
      <c r="D18" s="61">
        <v>1790</v>
      </c>
      <c r="E18" s="60">
        <f t="shared" ref="E18:E31" si="2">D18*C18</f>
        <v>7338.9999999999991</v>
      </c>
      <c r="F18" s="62">
        <v>2966.6478503132307</v>
      </c>
      <c r="G18" s="103">
        <v>7750.12</v>
      </c>
      <c r="H18" s="64" t="s">
        <v>1225</v>
      </c>
      <c r="I18" s="66"/>
      <c r="J18" s="65">
        <v>6919.7544000000007</v>
      </c>
      <c r="K18" s="67">
        <f t="shared" si="0"/>
        <v>111.99992878359959</v>
      </c>
      <c r="L18" t="s">
        <v>1274</v>
      </c>
    </row>
    <row r="19" spans="1:12" ht="17.25" customHeight="1" x14ac:dyDescent="0.25">
      <c r="A19" s="59" t="s">
        <v>63</v>
      </c>
      <c r="B19" s="59">
        <v>175</v>
      </c>
      <c r="C19" s="60">
        <f>1/30*B19</f>
        <v>5.833333333333333</v>
      </c>
      <c r="D19" s="61">
        <v>1790</v>
      </c>
      <c r="E19" s="60">
        <f t="shared" si="2"/>
        <v>10441.666666666666</v>
      </c>
      <c r="F19" s="62">
        <v>2966.6478503132307</v>
      </c>
      <c r="G19" s="103">
        <v>10178.799999999999</v>
      </c>
      <c r="H19" s="64" t="s">
        <v>1225</v>
      </c>
      <c r="J19" s="65">
        <v>9088.2000000000007</v>
      </c>
      <c r="K19" s="67">
        <f t="shared" si="0"/>
        <v>112.00017605246362</v>
      </c>
      <c r="L19" t="s">
        <v>1274</v>
      </c>
    </row>
    <row r="20" spans="1:12" ht="17.25" customHeight="1" x14ac:dyDescent="0.25">
      <c r="A20" s="59" t="s">
        <v>64</v>
      </c>
      <c r="B20" s="59">
        <v>239</v>
      </c>
      <c r="C20" s="60">
        <f>1/30*B20</f>
        <v>7.9666666666666668</v>
      </c>
      <c r="D20" s="61">
        <v>1790</v>
      </c>
      <c r="E20" s="60">
        <f>D20*C20</f>
        <v>14260.333333333334</v>
      </c>
      <c r="F20" s="62">
        <v>2966.6478503132307</v>
      </c>
      <c r="G20" s="68">
        <f>SUM(E20:F20)</f>
        <v>17226.981183646563</v>
      </c>
      <c r="H20" s="64" t="s">
        <v>1225</v>
      </c>
      <c r="J20" s="65">
        <v>15628.653533333334</v>
      </c>
      <c r="K20" s="40">
        <f t="shared" si="0"/>
        <v>110.22690564420192</v>
      </c>
    </row>
    <row r="21" spans="1:12" ht="17.25" customHeight="1" x14ac:dyDescent="0.25">
      <c r="A21" s="59" t="s">
        <v>65</v>
      </c>
      <c r="B21" s="59">
        <v>269</v>
      </c>
      <c r="C21" s="60">
        <f>1/30*B21</f>
        <v>8.9666666666666668</v>
      </c>
      <c r="D21" s="61">
        <v>1790</v>
      </c>
      <c r="E21" s="60">
        <f>D21*C21</f>
        <v>16050.333333333334</v>
      </c>
      <c r="F21" s="62">
        <v>2966.6478503132307</v>
      </c>
      <c r="G21" s="68">
        <f>SUM(E21:F21)</f>
        <v>19016.981183646563</v>
      </c>
      <c r="H21" s="64" t="s">
        <v>1225</v>
      </c>
      <c r="J21" s="65">
        <v>17322.455533333334</v>
      </c>
      <c r="K21" s="40">
        <f t="shared" si="0"/>
        <v>109.78224852159373</v>
      </c>
    </row>
    <row r="22" spans="1:12" ht="17.25" customHeight="1" x14ac:dyDescent="0.25">
      <c r="A22" s="59" t="s">
        <v>66</v>
      </c>
      <c r="B22" s="59">
        <v>48</v>
      </c>
      <c r="C22" s="60">
        <f t="shared" si="1"/>
        <v>1.6</v>
      </c>
      <c r="D22" s="61">
        <v>1790</v>
      </c>
      <c r="E22" s="60">
        <f t="shared" si="2"/>
        <v>2864</v>
      </c>
      <c r="F22" s="62">
        <v>2966.6478503132307</v>
      </c>
      <c r="G22" s="63">
        <f t="shared" ref="G22:G29" si="3">SUM(E22:F22)*1.13</f>
        <v>6588.6320708539506</v>
      </c>
      <c r="H22" s="64" t="s">
        <v>1225</v>
      </c>
      <c r="J22" s="65">
        <v>6144.7808000000005</v>
      </c>
      <c r="K22" s="40">
        <f t="shared" si="0"/>
        <v>107.22322382686052</v>
      </c>
    </row>
    <row r="23" spans="1:12" ht="17.25" customHeight="1" x14ac:dyDescent="0.25">
      <c r="A23" s="59" t="s">
        <v>67</v>
      </c>
      <c r="B23" s="59">
        <v>50</v>
      </c>
      <c r="C23" s="60">
        <f t="shared" si="1"/>
        <v>1.6666666666666667</v>
      </c>
      <c r="D23" s="61">
        <v>1790</v>
      </c>
      <c r="E23" s="60">
        <f t="shared" si="2"/>
        <v>2983.3333333333335</v>
      </c>
      <c r="F23" s="62">
        <v>2966.6478503132307</v>
      </c>
      <c r="G23" s="63">
        <f>SUM(E23:F23)*1.13</f>
        <v>6723.478737520617</v>
      </c>
      <c r="H23" s="64" t="s">
        <v>1225</v>
      </c>
      <c r="J23" s="65">
        <v>6307.7009333333335</v>
      </c>
      <c r="K23" s="40">
        <f t="shared" si="0"/>
        <v>106.59159032081065</v>
      </c>
    </row>
    <row r="24" spans="1:12" ht="17.25" customHeight="1" x14ac:dyDescent="0.25">
      <c r="A24" s="59" t="s">
        <v>68</v>
      </c>
      <c r="B24" s="59">
        <v>66</v>
      </c>
      <c r="C24" s="60">
        <f t="shared" si="1"/>
        <v>2.2000000000000002</v>
      </c>
      <c r="D24" s="61">
        <v>1790</v>
      </c>
      <c r="E24" s="60">
        <f>D24*C24</f>
        <v>3938.0000000000005</v>
      </c>
      <c r="F24" s="62">
        <v>2966.6478503132307</v>
      </c>
      <c r="G24" s="63">
        <f t="shared" si="3"/>
        <v>7802.2520708539505</v>
      </c>
      <c r="H24" s="64" t="s">
        <v>1225</v>
      </c>
      <c r="J24" s="65">
        <v>7561.0620000000008</v>
      </c>
      <c r="K24" s="40">
        <f t="shared" si="0"/>
        <v>103.18989674802231</v>
      </c>
    </row>
    <row r="25" spans="1:12" ht="17.25" customHeight="1" x14ac:dyDescent="0.25">
      <c r="A25" s="59" t="s">
        <v>69</v>
      </c>
      <c r="B25" s="59">
        <v>50</v>
      </c>
      <c r="C25" s="60">
        <f t="shared" si="1"/>
        <v>1.6666666666666667</v>
      </c>
      <c r="D25" s="61">
        <v>1790</v>
      </c>
      <c r="E25" s="60">
        <f t="shared" si="2"/>
        <v>2983.3333333333335</v>
      </c>
      <c r="F25" s="62">
        <v>2966.6478503132307</v>
      </c>
      <c r="G25" s="63">
        <f t="shared" si="3"/>
        <v>6723.478737520617</v>
      </c>
      <c r="H25" s="64" t="s">
        <v>1225</v>
      </c>
      <c r="J25" s="65">
        <v>6357.7009333333335</v>
      </c>
      <c r="K25" s="40">
        <f t="shared" si="0"/>
        <v>105.75330308900683</v>
      </c>
    </row>
    <row r="26" spans="1:12" ht="17.25" customHeight="1" x14ac:dyDescent="0.25">
      <c r="A26" s="59" t="s">
        <v>70</v>
      </c>
      <c r="B26" s="59">
        <v>150</v>
      </c>
      <c r="C26" s="60">
        <f t="shared" si="1"/>
        <v>5</v>
      </c>
      <c r="D26" s="61">
        <v>1790</v>
      </c>
      <c r="E26" s="60">
        <f t="shared" si="2"/>
        <v>8950</v>
      </c>
      <c r="F26" s="62">
        <v>2966.6478503132307</v>
      </c>
      <c r="G26" s="63">
        <f>SUM(E26:F26)</f>
        <v>11916.647850313231</v>
      </c>
      <c r="H26" s="64" t="s">
        <v>1225</v>
      </c>
      <c r="I26" s="66"/>
      <c r="J26" s="65">
        <v>10603.707600000002</v>
      </c>
      <c r="K26" s="40">
        <f t="shared" si="0"/>
        <v>112.38189791571797</v>
      </c>
    </row>
    <row r="27" spans="1:12" ht="17.25" customHeight="1" x14ac:dyDescent="0.25">
      <c r="A27" s="59" t="s">
        <v>71</v>
      </c>
      <c r="B27" s="59">
        <v>179</v>
      </c>
      <c r="C27" s="60">
        <f t="shared" si="1"/>
        <v>5.9666666666666668</v>
      </c>
      <c r="D27" s="61">
        <v>1790</v>
      </c>
      <c r="E27" s="60">
        <f t="shared" si="2"/>
        <v>10680.333333333334</v>
      </c>
      <c r="F27" s="62">
        <v>2966.6478503132307</v>
      </c>
      <c r="G27" s="63">
        <f>SUM(E27:F27)</f>
        <v>13646.981183646565</v>
      </c>
      <c r="H27" s="64" t="s">
        <v>1225</v>
      </c>
      <c r="I27" s="66"/>
      <c r="J27" s="65">
        <v>12241.049533333335</v>
      </c>
      <c r="K27" s="40">
        <f t="shared" si="0"/>
        <v>111.48538486413906</v>
      </c>
    </row>
    <row r="28" spans="1:12" ht="17.25" customHeight="1" x14ac:dyDescent="0.25">
      <c r="A28" s="59" t="s">
        <v>72</v>
      </c>
      <c r="B28" s="59">
        <v>211</v>
      </c>
      <c r="C28" s="60">
        <f t="shared" si="1"/>
        <v>7.0333333333333332</v>
      </c>
      <c r="D28" s="61">
        <v>1790</v>
      </c>
      <c r="E28" s="60">
        <f>D28*C28</f>
        <v>12589.666666666666</v>
      </c>
      <c r="F28" s="62">
        <v>2966.6478503132307</v>
      </c>
      <c r="G28" s="63">
        <f>SUM(E28:F28)</f>
        <v>15556.314516979897</v>
      </c>
      <c r="H28" s="64" t="s">
        <v>1225</v>
      </c>
      <c r="I28" s="66"/>
      <c r="J28" s="65">
        <v>14047.771666666667</v>
      </c>
      <c r="K28" s="40">
        <f t="shared" si="0"/>
        <v>110.73866294319679</v>
      </c>
    </row>
    <row r="29" spans="1:12" ht="17.25" customHeight="1" x14ac:dyDescent="0.25">
      <c r="A29" s="59" t="s">
        <v>73</v>
      </c>
      <c r="B29" s="59">
        <v>80</v>
      </c>
      <c r="C29" s="60">
        <f>1/30*B29</f>
        <v>2.6666666666666665</v>
      </c>
      <c r="D29" s="61">
        <v>1790</v>
      </c>
      <c r="E29" s="60">
        <f>D29*C29</f>
        <v>4773.333333333333</v>
      </c>
      <c r="F29" s="62">
        <v>2966.6478503132307</v>
      </c>
      <c r="G29" s="63">
        <f t="shared" si="3"/>
        <v>8746.178737520615</v>
      </c>
      <c r="H29" s="64" t="s">
        <v>1225</v>
      </c>
      <c r="I29" s="66"/>
      <c r="J29" s="65">
        <v>7951.5029333333341</v>
      </c>
      <c r="K29" s="40">
        <f t="shared" si="0"/>
        <v>109.99403271117384</v>
      </c>
    </row>
    <row r="30" spans="1:12" ht="17.25" customHeight="1" x14ac:dyDescent="0.25">
      <c r="A30" s="59" t="s">
        <v>32</v>
      </c>
      <c r="B30" s="59">
        <v>164</v>
      </c>
      <c r="C30" s="60">
        <f>1/30*B30</f>
        <v>5.4666666666666668</v>
      </c>
      <c r="D30" s="61">
        <v>1790</v>
      </c>
      <c r="E30" s="60">
        <f>D30*C30</f>
        <v>9785.3333333333339</v>
      </c>
      <c r="F30" s="62">
        <v>2966.6478503132307</v>
      </c>
      <c r="G30" s="63">
        <f>SUM(E30:F30)</f>
        <v>12751.981183646565</v>
      </c>
      <c r="H30" s="64" t="s">
        <v>1225</v>
      </c>
      <c r="I30" s="66"/>
      <c r="J30" s="65">
        <v>11394.148533333333</v>
      </c>
      <c r="K30" s="40">
        <f t="shared" si="0"/>
        <v>111.9169295216832</v>
      </c>
    </row>
    <row r="31" spans="1:12" ht="17.25" customHeight="1" x14ac:dyDescent="0.25">
      <c r="A31" s="59" t="s">
        <v>74</v>
      </c>
      <c r="B31" s="59">
        <v>214</v>
      </c>
      <c r="C31" s="60">
        <f>1/30*B31</f>
        <v>7.1333333333333329</v>
      </c>
      <c r="D31" s="61">
        <v>1790</v>
      </c>
      <c r="E31" s="60">
        <f t="shared" si="2"/>
        <v>12768.666666666666</v>
      </c>
      <c r="F31" s="62">
        <v>2966.6478503132307</v>
      </c>
      <c r="G31" s="63">
        <f>SUM(E31:F31)</f>
        <v>15735.314516979897</v>
      </c>
      <c r="H31" s="64" t="s">
        <v>1225</v>
      </c>
      <c r="I31" s="66"/>
      <c r="J31" s="65">
        <v>14217.151866666667</v>
      </c>
      <c r="K31" s="40">
        <f t="shared" si="0"/>
        <v>110.67838808047547</v>
      </c>
    </row>
    <row r="32" spans="1:12" ht="9" customHeight="1" x14ac:dyDescent="0.25"/>
    <row r="33" spans="1:11" s="70" customFormat="1" ht="21.75" customHeight="1" x14ac:dyDescent="0.2">
      <c r="A33" s="69" t="s">
        <v>1227</v>
      </c>
      <c r="B33" s="69"/>
      <c r="C33" s="69"/>
      <c r="D33" s="69"/>
      <c r="E33" s="69"/>
      <c r="F33" s="69"/>
      <c r="G33" s="69"/>
      <c r="H33" s="69"/>
      <c r="J33" s="53"/>
    </row>
    <row r="34" spans="1:11" s="70" customFormat="1" ht="11.25" x14ac:dyDescent="0.2">
      <c r="A34" s="71"/>
      <c r="B34" s="71"/>
      <c r="C34" s="71"/>
      <c r="D34" s="71"/>
      <c r="E34" s="71"/>
      <c r="F34" s="71"/>
      <c r="G34" s="72"/>
      <c r="J34" s="53"/>
    </row>
    <row r="35" spans="1:11" s="53" customFormat="1" ht="26.25" customHeight="1" x14ac:dyDescent="0.2">
      <c r="A35" s="73" t="s">
        <v>1228</v>
      </c>
      <c r="B35" s="73"/>
      <c r="C35" s="73"/>
      <c r="D35" s="73"/>
      <c r="E35" s="73"/>
      <c r="F35" s="73"/>
      <c r="G35" s="73"/>
      <c r="H35" s="73"/>
      <c r="I35" s="74"/>
      <c r="J35" s="74"/>
      <c r="K35" s="74"/>
    </row>
    <row r="36" spans="1:11" s="53" customFormat="1" ht="12.75" customHeight="1" x14ac:dyDescent="0.2">
      <c r="A36" s="73"/>
      <c r="G36" s="75"/>
      <c r="H36" s="73"/>
      <c r="I36" s="74"/>
      <c r="J36" s="74"/>
      <c r="K36" s="74"/>
    </row>
    <row r="37" spans="1:11" s="53" customFormat="1" ht="15" customHeight="1" x14ac:dyDescent="0.2">
      <c r="A37" s="46" t="s">
        <v>1229</v>
      </c>
      <c r="B37" s="76"/>
      <c r="C37" s="77"/>
      <c r="D37" s="46"/>
      <c r="E37" s="46"/>
      <c r="F37" s="46"/>
      <c r="G37" s="78"/>
      <c r="H37" s="50"/>
      <c r="I37" s="74"/>
      <c r="J37" s="74"/>
      <c r="K37" s="74"/>
    </row>
    <row r="38" spans="1:11" ht="27.75" customHeight="1" x14ac:dyDescent="0.25">
      <c r="A38" s="79" t="s">
        <v>1230</v>
      </c>
      <c r="B38" s="46"/>
      <c r="C38" s="46"/>
      <c r="D38" s="46"/>
      <c r="E38" s="46"/>
      <c r="F38" s="46"/>
      <c r="G38" s="78"/>
      <c r="H38" s="46"/>
    </row>
    <row r="39" spans="1:11" x14ac:dyDescent="0.25">
      <c r="A39" s="46" t="s">
        <v>1231</v>
      </c>
      <c r="B39" s="46"/>
      <c r="C39" s="46"/>
      <c r="D39" s="46"/>
      <c r="E39" s="46"/>
      <c r="F39" s="46"/>
      <c r="G39" s="78"/>
      <c r="H39" s="80"/>
    </row>
    <row r="40" spans="1:11" x14ac:dyDescent="0.25">
      <c r="A40" s="46" t="s">
        <v>1232</v>
      </c>
      <c r="B40" s="46"/>
      <c r="C40" s="46"/>
      <c r="D40" s="46"/>
      <c r="E40" s="46" t="s">
        <v>1233</v>
      </c>
      <c r="F40" s="46"/>
      <c r="G40" s="78"/>
      <c r="H40" s="50"/>
    </row>
    <row r="41" spans="1:11" hidden="1" x14ac:dyDescent="0.25">
      <c r="A41" s="81" t="s">
        <v>1234</v>
      </c>
      <c r="B41" s="82"/>
      <c r="C41" s="82"/>
    </row>
    <row r="42" spans="1:11" ht="63.75" hidden="1" x14ac:dyDescent="0.25">
      <c r="A42" s="83" t="s">
        <v>1235</v>
      </c>
      <c r="B42" s="83"/>
      <c r="C42" s="83"/>
    </row>
    <row r="43" spans="1:11" hidden="1" x14ac:dyDescent="0.25">
      <c r="A43" t="s">
        <v>1236</v>
      </c>
      <c r="F43" t="s">
        <v>1233</v>
      </c>
    </row>
    <row r="48" spans="1:11" x14ac:dyDescent="0.25">
      <c r="A48" t="s">
        <v>1237</v>
      </c>
    </row>
    <row r="49" spans="1:4" x14ac:dyDescent="0.25">
      <c r="A49" t="s">
        <v>1216</v>
      </c>
      <c r="B49" t="s">
        <v>1217</v>
      </c>
      <c r="C49" s="54" t="s">
        <v>1222</v>
      </c>
      <c r="D49" t="s">
        <v>1238</v>
      </c>
    </row>
    <row r="50" spans="1:4" x14ac:dyDescent="0.25">
      <c r="A50" s="59" t="s">
        <v>59</v>
      </c>
      <c r="B50" s="59">
        <v>10</v>
      </c>
      <c r="C50" s="63">
        <v>5375.0120708539507</v>
      </c>
      <c r="D50" s="84">
        <f t="shared" ref="D50:D67" si="4">C50/B50</f>
        <v>537.50120708539509</v>
      </c>
    </row>
    <row r="51" spans="1:4" x14ac:dyDescent="0.25">
      <c r="A51" s="59" t="s">
        <v>1226</v>
      </c>
      <c r="B51" s="59">
        <v>19</v>
      </c>
      <c r="C51" s="63">
        <v>4633.3554041872831</v>
      </c>
      <c r="D51" s="84">
        <f t="shared" si="4"/>
        <v>243.86081074669912</v>
      </c>
    </row>
    <row r="52" spans="1:4" x14ac:dyDescent="0.25">
      <c r="A52" s="59" t="s">
        <v>60</v>
      </c>
      <c r="B52" s="59">
        <v>30</v>
      </c>
      <c r="C52" s="63">
        <v>5375.0120708539507</v>
      </c>
      <c r="D52" s="84">
        <f t="shared" si="4"/>
        <v>179.16706902846502</v>
      </c>
    </row>
    <row r="53" spans="1:4" x14ac:dyDescent="0.25">
      <c r="A53" s="59" t="s">
        <v>66</v>
      </c>
      <c r="B53" s="59">
        <v>48</v>
      </c>
      <c r="C53" s="63">
        <v>6588.6320708539506</v>
      </c>
      <c r="D53" s="84">
        <f t="shared" si="4"/>
        <v>137.26316814279065</v>
      </c>
    </row>
    <row r="54" spans="1:4" x14ac:dyDescent="0.25">
      <c r="A54" s="59" t="s">
        <v>67</v>
      </c>
      <c r="B54" s="59">
        <v>50</v>
      </c>
      <c r="C54" s="63">
        <v>6723.478737520617</v>
      </c>
      <c r="D54" s="84">
        <f t="shared" si="4"/>
        <v>134.46957475041233</v>
      </c>
    </row>
    <row r="55" spans="1:4" x14ac:dyDescent="0.25">
      <c r="A55" s="59" t="s">
        <v>69</v>
      </c>
      <c r="B55" s="59">
        <v>50</v>
      </c>
      <c r="C55" s="63">
        <v>6723.478737520617</v>
      </c>
      <c r="D55" s="84">
        <f t="shared" si="4"/>
        <v>134.46957475041233</v>
      </c>
    </row>
    <row r="56" spans="1:4" x14ac:dyDescent="0.25">
      <c r="A56" s="59" t="s">
        <v>68</v>
      </c>
      <c r="B56" s="59">
        <v>66</v>
      </c>
      <c r="C56" s="63">
        <v>7802.2520708539505</v>
      </c>
      <c r="D56" s="84">
        <f t="shared" si="4"/>
        <v>118.2159404674841</v>
      </c>
    </row>
    <row r="57" spans="1:4" x14ac:dyDescent="0.25">
      <c r="A57" s="59" t="s">
        <v>73</v>
      </c>
      <c r="B57" s="59">
        <v>80</v>
      </c>
      <c r="C57" s="63">
        <v>8746.178737520615</v>
      </c>
      <c r="D57" s="84">
        <f t="shared" si="4"/>
        <v>109.32723421900769</v>
      </c>
    </row>
    <row r="58" spans="1:4" x14ac:dyDescent="0.25">
      <c r="A58" s="59" t="s">
        <v>61</v>
      </c>
      <c r="B58" s="59">
        <v>120</v>
      </c>
      <c r="C58" s="63">
        <v>11443.112070853949</v>
      </c>
      <c r="D58" s="84">
        <f t="shared" si="4"/>
        <v>95.359267257116244</v>
      </c>
    </row>
    <row r="59" spans="1:4" x14ac:dyDescent="0.25">
      <c r="A59" s="85" t="s">
        <v>62</v>
      </c>
      <c r="B59" s="85">
        <v>123</v>
      </c>
      <c r="C59" s="63">
        <v>11645.382070853948</v>
      </c>
      <c r="D59" s="84">
        <f t="shared" si="4"/>
        <v>94.677903015072744</v>
      </c>
    </row>
    <row r="60" spans="1:4" x14ac:dyDescent="0.25">
      <c r="A60" s="59" t="s">
        <v>70</v>
      </c>
      <c r="B60" s="59">
        <v>150</v>
      </c>
      <c r="C60" s="63">
        <v>13465.81207085395</v>
      </c>
      <c r="D60" s="84">
        <f t="shared" si="4"/>
        <v>89.772080472359661</v>
      </c>
    </row>
    <row r="61" spans="1:4" x14ac:dyDescent="0.25">
      <c r="A61" s="59" t="s">
        <v>32</v>
      </c>
      <c r="B61" s="59">
        <v>164</v>
      </c>
      <c r="C61" s="63">
        <v>14409.738737520618</v>
      </c>
      <c r="D61" s="84">
        <f t="shared" si="4"/>
        <v>87.864260594637912</v>
      </c>
    </row>
    <row r="62" spans="1:4" x14ac:dyDescent="0.25">
      <c r="A62" s="85" t="s">
        <v>63</v>
      </c>
      <c r="B62" s="85">
        <v>175</v>
      </c>
      <c r="C62" s="63">
        <v>15151.395404187282</v>
      </c>
      <c r="D62" s="84">
        <f t="shared" si="4"/>
        <v>86.579402309641608</v>
      </c>
    </row>
    <row r="63" spans="1:4" x14ac:dyDescent="0.25">
      <c r="A63" s="59" t="s">
        <v>71</v>
      </c>
      <c r="B63" s="59">
        <v>179</v>
      </c>
      <c r="C63" s="63">
        <v>15421.088737520617</v>
      </c>
      <c r="D63" s="84">
        <f t="shared" si="4"/>
        <v>86.151333729165458</v>
      </c>
    </row>
    <row r="64" spans="1:4" x14ac:dyDescent="0.25">
      <c r="A64" s="59" t="s">
        <v>72</v>
      </c>
      <c r="B64" s="59">
        <v>211</v>
      </c>
      <c r="C64" s="63">
        <v>17578.635404187284</v>
      </c>
      <c r="D64" s="84">
        <f t="shared" si="4"/>
        <v>83.311068266290448</v>
      </c>
    </row>
    <row r="65" spans="1:4" x14ac:dyDescent="0.25">
      <c r="A65" s="59" t="s">
        <v>74</v>
      </c>
      <c r="B65" s="59">
        <v>214</v>
      </c>
      <c r="C65" s="63">
        <v>17780.905404187281</v>
      </c>
      <c r="D65" s="84">
        <f t="shared" si="4"/>
        <v>83.088343010220939</v>
      </c>
    </row>
    <row r="66" spans="1:4" x14ac:dyDescent="0.25">
      <c r="A66" s="86" t="s">
        <v>64</v>
      </c>
      <c r="B66" s="86">
        <v>239</v>
      </c>
      <c r="C66" s="63">
        <v>19466.488737520616</v>
      </c>
      <c r="D66" s="84">
        <f t="shared" si="4"/>
        <v>81.44974367163438</v>
      </c>
    </row>
    <row r="67" spans="1:4" x14ac:dyDescent="0.25">
      <c r="A67" s="86" t="s">
        <v>65</v>
      </c>
      <c r="B67" s="86">
        <v>269</v>
      </c>
      <c r="C67" s="63">
        <v>21489.188737520613</v>
      </c>
      <c r="D67" s="84">
        <f t="shared" si="4"/>
        <v>79.885459990782948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967E-033B-43AB-BC4F-A4D87444B26C}">
  <sheetPr>
    <tabColor rgb="FFCCFFCC"/>
  </sheetPr>
  <dimension ref="A1:IN106"/>
  <sheetViews>
    <sheetView topLeftCell="B1" workbookViewId="0">
      <selection activeCell="I7" sqref="I7"/>
    </sheetView>
  </sheetViews>
  <sheetFormatPr defaultColWidth="8.85546875" defaultRowHeight="12" x14ac:dyDescent="0.2"/>
  <cols>
    <col min="1" max="1" width="9.28515625" style="115" hidden="1" customWidth="1"/>
    <col min="2" max="2" width="41" style="134" customWidth="1"/>
    <col min="3" max="3" width="8.85546875" style="115"/>
    <col min="4" max="4" width="7.85546875" style="134" customWidth="1"/>
    <col min="5" max="5" width="10.42578125" style="115" customWidth="1"/>
    <col min="6" max="6" width="12.5703125" style="115" customWidth="1"/>
    <col min="7" max="7" width="6.28515625" style="115" customWidth="1"/>
    <col min="8" max="8" width="41" style="177" customWidth="1"/>
    <col min="9" max="9" width="8.42578125" style="178" customWidth="1"/>
    <col min="10" max="10" width="7.85546875" style="177" customWidth="1"/>
    <col min="11" max="11" width="10.42578125" style="178" customWidth="1"/>
    <col min="12" max="12" width="12.5703125" style="178" customWidth="1"/>
    <col min="13" max="13" width="6.140625" style="115" customWidth="1"/>
    <col min="14" max="14" width="41" style="134" customWidth="1"/>
    <col min="15" max="15" width="10.28515625" style="115" customWidth="1"/>
    <col min="16" max="16" width="7.85546875" style="134" customWidth="1"/>
    <col min="17" max="17" width="10.42578125" style="115" customWidth="1"/>
    <col min="18" max="18" width="14" style="115" customWidth="1"/>
    <col min="19" max="19" width="7.5703125" style="115" customWidth="1"/>
    <col min="20" max="248" width="8.85546875" style="115"/>
    <col min="249" max="250" width="8.85546875" style="162"/>
    <col min="251" max="251" width="0.85546875" style="162" customWidth="1"/>
    <col min="252" max="252" width="39" style="162" customWidth="1"/>
    <col min="253" max="253" width="10.28515625" style="162" customWidth="1"/>
    <col min="254" max="254" width="7.85546875" style="162" customWidth="1"/>
    <col min="255" max="255" width="10.42578125" style="162" customWidth="1"/>
    <col min="256" max="257" width="13" style="162" customWidth="1"/>
    <col min="258" max="258" width="11" style="162" customWidth="1"/>
    <col min="259" max="259" width="14.7109375" style="162" customWidth="1"/>
    <col min="260" max="506" width="8.85546875" style="162"/>
    <col min="507" max="507" width="0.85546875" style="162" customWidth="1"/>
    <col min="508" max="508" width="39" style="162" customWidth="1"/>
    <col min="509" max="509" width="10.28515625" style="162" customWidth="1"/>
    <col min="510" max="510" width="7.85546875" style="162" customWidth="1"/>
    <col min="511" max="511" width="10.42578125" style="162" customWidth="1"/>
    <col min="512" max="513" width="13" style="162" customWidth="1"/>
    <col min="514" max="514" width="11" style="162" customWidth="1"/>
    <col min="515" max="515" width="14.7109375" style="162" customWidth="1"/>
    <col min="516" max="762" width="8.85546875" style="162"/>
    <col min="763" max="763" width="0.85546875" style="162" customWidth="1"/>
    <col min="764" max="764" width="39" style="162" customWidth="1"/>
    <col min="765" max="765" width="10.28515625" style="162" customWidth="1"/>
    <col min="766" max="766" width="7.85546875" style="162" customWidth="1"/>
    <col min="767" max="767" width="10.42578125" style="162" customWidth="1"/>
    <col min="768" max="769" width="13" style="162" customWidth="1"/>
    <col min="770" max="770" width="11" style="162" customWidth="1"/>
    <col min="771" max="771" width="14.7109375" style="162" customWidth="1"/>
    <col min="772" max="1018" width="8.85546875" style="162"/>
    <col min="1019" max="1019" width="0.85546875" style="162" customWidth="1"/>
    <col min="1020" max="1020" width="39" style="162" customWidth="1"/>
    <col min="1021" max="1021" width="10.28515625" style="162" customWidth="1"/>
    <col min="1022" max="1022" width="7.85546875" style="162" customWidth="1"/>
    <col min="1023" max="1023" width="10.42578125" style="162" customWidth="1"/>
    <col min="1024" max="1025" width="13" style="162" customWidth="1"/>
    <col min="1026" max="1026" width="11" style="162" customWidth="1"/>
    <col min="1027" max="1027" width="14.7109375" style="162" customWidth="1"/>
    <col min="1028" max="1274" width="8.85546875" style="162"/>
    <col min="1275" max="1275" width="0.85546875" style="162" customWidth="1"/>
    <col min="1276" max="1276" width="39" style="162" customWidth="1"/>
    <col min="1277" max="1277" width="10.28515625" style="162" customWidth="1"/>
    <col min="1278" max="1278" width="7.85546875" style="162" customWidth="1"/>
    <col min="1279" max="1279" width="10.42578125" style="162" customWidth="1"/>
    <col min="1280" max="1281" width="13" style="162" customWidth="1"/>
    <col min="1282" max="1282" width="11" style="162" customWidth="1"/>
    <col min="1283" max="1283" width="14.7109375" style="162" customWidth="1"/>
    <col min="1284" max="1530" width="8.85546875" style="162"/>
    <col min="1531" max="1531" width="0.85546875" style="162" customWidth="1"/>
    <col min="1532" max="1532" width="39" style="162" customWidth="1"/>
    <col min="1533" max="1533" width="10.28515625" style="162" customWidth="1"/>
    <col min="1534" max="1534" width="7.85546875" style="162" customWidth="1"/>
    <col min="1535" max="1535" width="10.42578125" style="162" customWidth="1"/>
    <col min="1536" max="1537" width="13" style="162" customWidth="1"/>
    <col min="1538" max="1538" width="11" style="162" customWidth="1"/>
    <col min="1539" max="1539" width="14.7109375" style="162" customWidth="1"/>
    <col min="1540" max="1786" width="8.85546875" style="162"/>
    <col min="1787" max="1787" width="0.85546875" style="162" customWidth="1"/>
    <col min="1788" max="1788" width="39" style="162" customWidth="1"/>
    <col min="1789" max="1789" width="10.28515625" style="162" customWidth="1"/>
    <col min="1790" max="1790" width="7.85546875" style="162" customWidth="1"/>
    <col min="1791" max="1791" width="10.42578125" style="162" customWidth="1"/>
    <col min="1792" max="1793" width="13" style="162" customWidth="1"/>
    <col min="1794" max="1794" width="11" style="162" customWidth="1"/>
    <col min="1795" max="1795" width="14.7109375" style="162" customWidth="1"/>
    <col min="1796" max="2042" width="8.85546875" style="162"/>
    <col min="2043" max="2043" width="0.85546875" style="162" customWidth="1"/>
    <col min="2044" max="2044" width="39" style="162" customWidth="1"/>
    <col min="2045" max="2045" width="10.28515625" style="162" customWidth="1"/>
    <col min="2046" max="2046" width="7.85546875" style="162" customWidth="1"/>
    <col min="2047" max="2047" width="10.42578125" style="162" customWidth="1"/>
    <col min="2048" max="2049" width="13" style="162" customWidth="1"/>
    <col min="2050" max="2050" width="11" style="162" customWidth="1"/>
    <col min="2051" max="2051" width="14.7109375" style="162" customWidth="1"/>
    <col min="2052" max="2298" width="8.85546875" style="162"/>
    <col min="2299" max="2299" width="0.85546875" style="162" customWidth="1"/>
    <col min="2300" max="2300" width="39" style="162" customWidth="1"/>
    <col min="2301" max="2301" width="10.28515625" style="162" customWidth="1"/>
    <col min="2302" max="2302" width="7.85546875" style="162" customWidth="1"/>
    <col min="2303" max="2303" width="10.42578125" style="162" customWidth="1"/>
    <col min="2304" max="2305" width="13" style="162" customWidth="1"/>
    <col min="2306" max="2306" width="11" style="162" customWidth="1"/>
    <col min="2307" max="2307" width="14.7109375" style="162" customWidth="1"/>
    <col min="2308" max="2554" width="8.85546875" style="162"/>
    <col min="2555" max="2555" width="0.85546875" style="162" customWidth="1"/>
    <col min="2556" max="2556" width="39" style="162" customWidth="1"/>
    <col min="2557" max="2557" width="10.28515625" style="162" customWidth="1"/>
    <col min="2558" max="2558" width="7.85546875" style="162" customWidth="1"/>
    <col min="2559" max="2559" width="10.42578125" style="162" customWidth="1"/>
    <col min="2560" max="2561" width="13" style="162" customWidth="1"/>
    <col min="2562" max="2562" width="11" style="162" customWidth="1"/>
    <col min="2563" max="2563" width="14.7109375" style="162" customWidth="1"/>
    <col min="2564" max="2810" width="8.85546875" style="162"/>
    <col min="2811" max="2811" width="0.85546875" style="162" customWidth="1"/>
    <col min="2812" max="2812" width="39" style="162" customWidth="1"/>
    <col min="2813" max="2813" width="10.28515625" style="162" customWidth="1"/>
    <col min="2814" max="2814" width="7.85546875" style="162" customWidth="1"/>
    <col min="2815" max="2815" width="10.42578125" style="162" customWidth="1"/>
    <col min="2816" max="2817" width="13" style="162" customWidth="1"/>
    <col min="2818" max="2818" width="11" style="162" customWidth="1"/>
    <col min="2819" max="2819" width="14.7109375" style="162" customWidth="1"/>
    <col min="2820" max="3066" width="8.85546875" style="162"/>
    <col min="3067" max="3067" width="0.85546875" style="162" customWidth="1"/>
    <col min="3068" max="3068" width="39" style="162" customWidth="1"/>
    <col min="3069" max="3069" width="10.28515625" style="162" customWidth="1"/>
    <col min="3070" max="3070" width="7.85546875" style="162" customWidth="1"/>
    <col min="3071" max="3071" width="10.42578125" style="162" customWidth="1"/>
    <col min="3072" max="3073" width="13" style="162" customWidth="1"/>
    <col min="3074" max="3074" width="11" style="162" customWidth="1"/>
    <col min="3075" max="3075" width="14.7109375" style="162" customWidth="1"/>
    <col min="3076" max="3322" width="8.85546875" style="162"/>
    <col min="3323" max="3323" width="0.85546875" style="162" customWidth="1"/>
    <col min="3324" max="3324" width="39" style="162" customWidth="1"/>
    <col min="3325" max="3325" width="10.28515625" style="162" customWidth="1"/>
    <col min="3326" max="3326" width="7.85546875" style="162" customWidth="1"/>
    <col min="3327" max="3327" width="10.42578125" style="162" customWidth="1"/>
    <col min="3328" max="3329" width="13" style="162" customWidth="1"/>
    <col min="3330" max="3330" width="11" style="162" customWidth="1"/>
    <col min="3331" max="3331" width="14.7109375" style="162" customWidth="1"/>
    <col min="3332" max="3578" width="8.85546875" style="162"/>
    <col min="3579" max="3579" width="0.85546875" style="162" customWidth="1"/>
    <col min="3580" max="3580" width="39" style="162" customWidth="1"/>
    <col min="3581" max="3581" width="10.28515625" style="162" customWidth="1"/>
    <col min="3582" max="3582" width="7.85546875" style="162" customWidth="1"/>
    <col min="3583" max="3583" width="10.42578125" style="162" customWidth="1"/>
    <col min="3584" max="3585" width="13" style="162" customWidth="1"/>
    <col min="3586" max="3586" width="11" style="162" customWidth="1"/>
    <col min="3587" max="3587" width="14.7109375" style="162" customWidth="1"/>
    <col min="3588" max="3834" width="8.85546875" style="162"/>
    <col min="3835" max="3835" width="0.85546875" style="162" customWidth="1"/>
    <col min="3836" max="3836" width="39" style="162" customWidth="1"/>
    <col min="3837" max="3837" width="10.28515625" style="162" customWidth="1"/>
    <col min="3838" max="3838" width="7.85546875" style="162" customWidth="1"/>
    <col min="3839" max="3839" width="10.42578125" style="162" customWidth="1"/>
    <col min="3840" max="3841" width="13" style="162" customWidth="1"/>
    <col min="3842" max="3842" width="11" style="162" customWidth="1"/>
    <col min="3843" max="3843" width="14.7109375" style="162" customWidth="1"/>
    <col min="3844" max="4090" width="8.85546875" style="162"/>
    <col min="4091" max="4091" width="0.85546875" style="162" customWidth="1"/>
    <col min="4092" max="4092" width="39" style="162" customWidth="1"/>
    <col min="4093" max="4093" width="10.28515625" style="162" customWidth="1"/>
    <col min="4094" max="4094" width="7.85546875" style="162" customWidth="1"/>
    <col min="4095" max="4095" width="10.42578125" style="162" customWidth="1"/>
    <col min="4096" max="4097" width="13" style="162" customWidth="1"/>
    <col min="4098" max="4098" width="11" style="162" customWidth="1"/>
    <col min="4099" max="4099" width="14.7109375" style="162" customWidth="1"/>
    <col min="4100" max="4346" width="8.85546875" style="162"/>
    <col min="4347" max="4347" width="0.85546875" style="162" customWidth="1"/>
    <col min="4348" max="4348" width="39" style="162" customWidth="1"/>
    <col min="4349" max="4349" width="10.28515625" style="162" customWidth="1"/>
    <col min="4350" max="4350" width="7.85546875" style="162" customWidth="1"/>
    <col min="4351" max="4351" width="10.42578125" style="162" customWidth="1"/>
    <col min="4352" max="4353" width="13" style="162" customWidth="1"/>
    <col min="4354" max="4354" width="11" style="162" customWidth="1"/>
    <col min="4355" max="4355" width="14.7109375" style="162" customWidth="1"/>
    <col min="4356" max="4602" width="8.85546875" style="162"/>
    <col min="4603" max="4603" width="0.85546875" style="162" customWidth="1"/>
    <col min="4604" max="4604" width="39" style="162" customWidth="1"/>
    <col min="4605" max="4605" width="10.28515625" style="162" customWidth="1"/>
    <col min="4606" max="4606" width="7.85546875" style="162" customWidth="1"/>
    <col min="4607" max="4607" width="10.42578125" style="162" customWidth="1"/>
    <col min="4608" max="4609" width="13" style="162" customWidth="1"/>
    <col min="4610" max="4610" width="11" style="162" customWidth="1"/>
    <col min="4611" max="4611" width="14.7109375" style="162" customWidth="1"/>
    <col min="4612" max="4858" width="8.85546875" style="162"/>
    <col min="4859" max="4859" width="0.85546875" style="162" customWidth="1"/>
    <col min="4860" max="4860" width="39" style="162" customWidth="1"/>
    <col min="4861" max="4861" width="10.28515625" style="162" customWidth="1"/>
    <col min="4862" max="4862" width="7.85546875" style="162" customWidth="1"/>
    <col min="4863" max="4863" width="10.42578125" style="162" customWidth="1"/>
    <col min="4864" max="4865" width="13" style="162" customWidth="1"/>
    <col min="4866" max="4866" width="11" style="162" customWidth="1"/>
    <col min="4867" max="4867" width="14.7109375" style="162" customWidth="1"/>
    <col min="4868" max="5114" width="8.85546875" style="162"/>
    <col min="5115" max="5115" width="0.85546875" style="162" customWidth="1"/>
    <col min="5116" max="5116" width="39" style="162" customWidth="1"/>
    <col min="5117" max="5117" width="10.28515625" style="162" customWidth="1"/>
    <col min="5118" max="5118" width="7.85546875" style="162" customWidth="1"/>
    <col min="5119" max="5119" width="10.42578125" style="162" customWidth="1"/>
    <col min="5120" max="5121" width="13" style="162" customWidth="1"/>
    <col min="5122" max="5122" width="11" style="162" customWidth="1"/>
    <col min="5123" max="5123" width="14.7109375" style="162" customWidth="1"/>
    <col min="5124" max="5370" width="8.85546875" style="162"/>
    <col min="5371" max="5371" width="0.85546875" style="162" customWidth="1"/>
    <col min="5372" max="5372" width="39" style="162" customWidth="1"/>
    <col min="5373" max="5373" width="10.28515625" style="162" customWidth="1"/>
    <col min="5374" max="5374" width="7.85546875" style="162" customWidth="1"/>
    <col min="5375" max="5375" width="10.42578125" style="162" customWidth="1"/>
    <col min="5376" max="5377" width="13" style="162" customWidth="1"/>
    <col min="5378" max="5378" width="11" style="162" customWidth="1"/>
    <col min="5379" max="5379" width="14.7109375" style="162" customWidth="1"/>
    <col min="5380" max="5626" width="8.85546875" style="162"/>
    <col min="5627" max="5627" width="0.85546875" style="162" customWidth="1"/>
    <col min="5628" max="5628" width="39" style="162" customWidth="1"/>
    <col min="5629" max="5629" width="10.28515625" style="162" customWidth="1"/>
    <col min="5630" max="5630" width="7.85546875" style="162" customWidth="1"/>
    <col min="5631" max="5631" width="10.42578125" style="162" customWidth="1"/>
    <col min="5632" max="5633" width="13" style="162" customWidth="1"/>
    <col min="5634" max="5634" width="11" style="162" customWidth="1"/>
    <col min="5635" max="5635" width="14.7109375" style="162" customWidth="1"/>
    <col min="5636" max="5882" width="8.85546875" style="162"/>
    <col min="5883" max="5883" width="0.85546875" style="162" customWidth="1"/>
    <col min="5884" max="5884" width="39" style="162" customWidth="1"/>
    <col min="5885" max="5885" width="10.28515625" style="162" customWidth="1"/>
    <col min="5886" max="5886" width="7.85546875" style="162" customWidth="1"/>
    <col min="5887" max="5887" width="10.42578125" style="162" customWidth="1"/>
    <col min="5888" max="5889" width="13" style="162" customWidth="1"/>
    <col min="5890" max="5890" width="11" style="162" customWidth="1"/>
    <col min="5891" max="5891" width="14.7109375" style="162" customWidth="1"/>
    <col min="5892" max="6138" width="8.85546875" style="162"/>
    <col min="6139" max="6139" width="0.85546875" style="162" customWidth="1"/>
    <col min="6140" max="6140" width="39" style="162" customWidth="1"/>
    <col min="6141" max="6141" width="10.28515625" style="162" customWidth="1"/>
    <col min="6142" max="6142" width="7.85546875" style="162" customWidth="1"/>
    <col min="6143" max="6143" width="10.42578125" style="162" customWidth="1"/>
    <col min="6144" max="6145" width="13" style="162" customWidth="1"/>
    <col min="6146" max="6146" width="11" style="162" customWidth="1"/>
    <col min="6147" max="6147" width="14.7109375" style="162" customWidth="1"/>
    <col min="6148" max="6394" width="8.85546875" style="162"/>
    <col min="6395" max="6395" width="0.85546875" style="162" customWidth="1"/>
    <col min="6396" max="6396" width="39" style="162" customWidth="1"/>
    <col min="6397" max="6397" width="10.28515625" style="162" customWidth="1"/>
    <col min="6398" max="6398" width="7.85546875" style="162" customWidth="1"/>
    <col min="6399" max="6399" width="10.42578125" style="162" customWidth="1"/>
    <col min="6400" max="6401" width="13" style="162" customWidth="1"/>
    <col min="6402" max="6402" width="11" style="162" customWidth="1"/>
    <col min="6403" max="6403" width="14.7109375" style="162" customWidth="1"/>
    <col min="6404" max="6650" width="8.85546875" style="162"/>
    <col min="6651" max="6651" width="0.85546875" style="162" customWidth="1"/>
    <col min="6652" max="6652" width="39" style="162" customWidth="1"/>
    <col min="6653" max="6653" width="10.28515625" style="162" customWidth="1"/>
    <col min="6654" max="6654" width="7.85546875" style="162" customWidth="1"/>
    <col min="6655" max="6655" width="10.42578125" style="162" customWidth="1"/>
    <col min="6656" max="6657" width="13" style="162" customWidth="1"/>
    <col min="6658" max="6658" width="11" style="162" customWidth="1"/>
    <col min="6659" max="6659" width="14.7109375" style="162" customWidth="1"/>
    <col min="6660" max="6906" width="8.85546875" style="162"/>
    <col min="6907" max="6907" width="0.85546875" style="162" customWidth="1"/>
    <col min="6908" max="6908" width="39" style="162" customWidth="1"/>
    <col min="6909" max="6909" width="10.28515625" style="162" customWidth="1"/>
    <col min="6910" max="6910" width="7.85546875" style="162" customWidth="1"/>
    <col min="6911" max="6911" width="10.42578125" style="162" customWidth="1"/>
    <col min="6912" max="6913" width="13" style="162" customWidth="1"/>
    <col min="6914" max="6914" width="11" style="162" customWidth="1"/>
    <col min="6915" max="6915" width="14.7109375" style="162" customWidth="1"/>
    <col min="6916" max="7162" width="8.85546875" style="162"/>
    <col min="7163" max="7163" width="0.85546875" style="162" customWidth="1"/>
    <col min="7164" max="7164" width="39" style="162" customWidth="1"/>
    <col min="7165" max="7165" width="10.28515625" style="162" customWidth="1"/>
    <col min="7166" max="7166" width="7.85546875" style="162" customWidth="1"/>
    <col min="7167" max="7167" width="10.42578125" style="162" customWidth="1"/>
    <col min="7168" max="7169" width="13" style="162" customWidth="1"/>
    <col min="7170" max="7170" width="11" style="162" customWidth="1"/>
    <col min="7171" max="7171" width="14.7109375" style="162" customWidth="1"/>
    <col min="7172" max="7418" width="8.85546875" style="162"/>
    <col min="7419" max="7419" width="0.85546875" style="162" customWidth="1"/>
    <col min="7420" max="7420" width="39" style="162" customWidth="1"/>
    <col min="7421" max="7421" width="10.28515625" style="162" customWidth="1"/>
    <col min="7422" max="7422" width="7.85546875" style="162" customWidth="1"/>
    <col min="7423" max="7423" width="10.42578125" style="162" customWidth="1"/>
    <col min="7424" max="7425" width="13" style="162" customWidth="1"/>
    <col min="7426" max="7426" width="11" style="162" customWidth="1"/>
    <col min="7427" max="7427" width="14.7109375" style="162" customWidth="1"/>
    <col min="7428" max="7674" width="8.85546875" style="162"/>
    <col min="7675" max="7675" width="0.85546875" style="162" customWidth="1"/>
    <col min="7676" max="7676" width="39" style="162" customWidth="1"/>
    <col min="7677" max="7677" width="10.28515625" style="162" customWidth="1"/>
    <col min="7678" max="7678" width="7.85546875" style="162" customWidth="1"/>
    <col min="7679" max="7679" width="10.42578125" style="162" customWidth="1"/>
    <col min="7680" max="7681" width="13" style="162" customWidth="1"/>
    <col min="7682" max="7682" width="11" style="162" customWidth="1"/>
    <col min="7683" max="7683" width="14.7109375" style="162" customWidth="1"/>
    <col min="7684" max="7930" width="8.85546875" style="162"/>
    <col min="7931" max="7931" width="0.85546875" style="162" customWidth="1"/>
    <col min="7932" max="7932" width="39" style="162" customWidth="1"/>
    <col min="7933" max="7933" width="10.28515625" style="162" customWidth="1"/>
    <col min="7934" max="7934" width="7.85546875" style="162" customWidth="1"/>
    <col min="7935" max="7935" width="10.42578125" style="162" customWidth="1"/>
    <col min="7936" max="7937" width="13" style="162" customWidth="1"/>
    <col min="7938" max="7938" width="11" style="162" customWidth="1"/>
    <col min="7939" max="7939" width="14.7109375" style="162" customWidth="1"/>
    <col min="7940" max="8186" width="8.85546875" style="162"/>
    <col min="8187" max="8187" width="0.85546875" style="162" customWidth="1"/>
    <col min="8188" max="8188" width="39" style="162" customWidth="1"/>
    <col min="8189" max="8189" width="10.28515625" style="162" customWidth="1"/>
    <col min="8190" max="8190" width="7.85546875" style="162" customWidth="1"/>
    <col min="8191" max="8191" width="10.42578125" style="162" customWidth="1"/>
    <col min="8192" max="8193" width="13" style="162" customWidth="1"/>
    <col min="8194" max="8194" width="11" style="162" customWidth="1"/>
    <col min="8195" max="8195" width="14.7109375" style="162" customWidth="1"/>
    <col min="8196" max="8442" width="8.85546875" style="162"/>
    <col min="8443" max="8443" width="0.85546875" style="162" customWidth="1"/>
    <col min="8444" max="8444" width="39" style="162" customWidth="1"/>
    <col min="8445" max="8445" width="10.28515625" style="162" customWidth="1"/>
    <col min="8446" max="8446" width="7.85546875" style="162" customWidth="1"/>
    <col min="8447" max="8447" width="10.42578125" style="162" customWidth="1"/>
    <col min="8448" max="8449" width="13" style="162" customWidth="1"/>
    <col min="8450" max="8450" width="11" style="162" customWidth="1"/>
    <col min="8451" max="8451" width="14.7109375" style="162" customWidth="1"/>
    <col min="8452" max="8698" width="8.85546875" style="162"/>
    <col min="8699" max="8699" width="0.85546875" style="162" customWidth="1"/>
    <col min="8700" max="8700" width="39" style="162" customWidth="1"/>
    <col min="8701" max="8701" width="10.28515625" style="162" customWidth="1"/>
    <col min="8702" max="8702" width="7.85546875" style="162" customWidth="1"/>
    <col min="8703" max="8703" width="10.42578125" style="162" customWidth="1"/>
    <col min="8704" max="8705" width="13" style="162" customWidth="1"/>
    <col min="8706" max="8706" width="11" style="162" customWidth="1"/>
    <col min="8707" max="8707" width="14.7109375" style="162" customWidth="1"/>
    <col min="8708" max="8954" width="8.85546875" style="162"/>
    <col min="8955" max="8955" width="0.85546875" style="162" customWidth="1"/>
    <col min="8956" max="8956" width="39" style="162" customWidth="1"/>
    <col min="8957" max="8957" width="10.28515625" style="162" customWidth="1"/>
    <col min="8958" max="8958" width="7.85546875" style="162" customWidth="1"/>
    <col min="8959" max="8959" width="10.42578125" style="162" customWidth="1"/>
    <col min="8960" max="8961" width="13" style="162" customWidth="1"/>
    <col min="8962" max="8962" width="11" style="162" customWidth="1"/>
    <col min="8963" max="8963" width="14.7109375" style="162" customWidth="1"/>
    <col min="8964" max="9210" width="8.85546875" style="162"/>
    <col min="9211" max="9211" width="0.85546875" style="162" customWidth="1"/>
    <col min="9212" max="9212" width="39" style="162" customWidth="1"/>
    <col min="9213" max="9213" width="10.28515625" style="162" customWidth="1"/>
    <col min="9214" max="9214" width="7.85546875" style="162" customWidth="1"/>
    <col min="9215" max="9215" width="10.42578125" style="162" customWidth="1"/>
    <col min="9216" max="9217" width="13" style="162" customWidth="1"/>
    <col min="9218" max="9218" width="11" style="162" customWidth="1"/>
    <col min="9219" max="9219" width="14.7109375" style="162" customWidth="1"/>
    <col min="9220" max="9466" width="8.85546875" style="162"/>
    <col min="9467" max="9467" width="0.85546875" style="162" customWidth="1"/>
    <col min="9468" max="9468" width="39" style="162" customWidth="1"/>
    <col min="9469" max="9469" width="10.28515625" style="162" customWidth="1"/>
    <col min="9470" max="9470" width="7.85546875" style="162" customWidth="1"/>
    <col min="9471" max="9471" width="10.42578125" style="162" customWidth="1"/>
    <col min="9472" max="9473" width="13" style="162" customWidth="1"/>
    <col min="9474" max="9474" width="11" style="162" customWidth="1"/>
    <col min="9475" max="9475" width="14.7109375" style="162" customWidth="1"/>
    <col min="9476" max="9722" width="8.85546875" style="162"/>
    <col min="9723" max="9723" width="0.85546875" style="162" customWidth="1"/>
    <col min="9724" max="9724" width="39" style="162" customWidth="1"/>
    <col min="9725" max="9725" width="10.28515625" style="162" customWidth="1"/>
    <col min="9726" max="9726" width="7.85546875" style="162" customWidth="1"/>
    <col min="9727" max="9727" width="10.42578125" style="162" customWidth="1"/>
    <col min="9728" max="9729" width="13" style="162" customWidth="1"/>
    <col min="9730" max="9730" width="11" style="162" customWidth="1"/>
    <col min="9731" max="9731" width="14.7109375" style="162" customWidth="1"/>
    <col min="9732" max="9978" width="8.85546875" style="162"/>
    <col min="9979" max="9979" width="0.85546875" style="162" customWidth="1"/>
    <col min="9980" max="9980" width="39" style="162" customWidth="1"/>
    <col min="9981" max="9981" width="10.28515625" style="162" customWidth="1"/>
    <col min="9982" max="9982" width="7.85546875" style="162" customWidth="1"/>
    <col min="9983" max="9983" width="10.42578125" style="162" customWidth="1"/>
    <col min="9984" max="9985" width="13" style="162" customWidth="1"/>
    <col min="9986" max="9986" width="11" style="162" customWidth="1"/>
    <col min="9987" max="9987" width="14.7109375" style="162" customWidth="1"/>
    <col min="9988" max="10234" width="8.85546875" style="162"/>
    <col min="10235" max="10235" width="0.85546875" style="162" customWidth="1"/>
    <col min="10236" max="10236" width="39" style="162" customWidth="1"/>
    <col min="10237" max="10237" width="10.28515625" style="162" customWidth="1"/>
    <col min="10238" max="10238" width="7.85546875" style="162" customWidth="1"/>
    <col min="10239" max="10239" width="10.42578125" style="162" customWidth="1"/>
    <col min="10240" max="10241" width="13" style="162" customWidth="1"/>
    <col min="10242" max="10242" width="11" style="162" customWidth="1"/>
    <col min="10243" max="10243" width="14.7109375" style="162" customWidth="1"/>
    <col min="10244" max="10490" width="8.85546875" style="162"/>
    <col min="10491" max="10491" width="0.85546875" style="162" customWidth="1"/>
    <col min="10492" max="10492" width="39" style="162" customWidth="1"/>
    <col min="10493" max="10493" width="10.28515625" style="162" customWidth="1"/>
    <col min="10494" max="10494" width="7.85546875" style="162" customWidth="1"/>
    <col min="10495" max="10495" width="10.42578125" style="162" customWidth="1"/>
    <col min="10496" max="10497" width="13" style="162" customWidth="1"/>
    <col min="10498" max="10498" width="11" style="162" customWidth="1"/>
    <col min="10499" max="10499" width="14.7109375" style="162" customWidth="1"/>
    <col min="10500" max="10746" width="8.85546875" style="162"/>
    <col min="10747" max="10747" width="0.85546875" style="162" customWidth="1"/>
    <col min="10748" max="10748" width="39" style="162" customWidth="1"/>
    <col min="10749" max="10749" width="10.28515625" style="162" customWidth="1"/>
    <col min="10750" max="10750" width="7.85546875" style="162" customWidth="1"/>
    <col min="10751" max="10751" width="10.42578125" style="162" customWidth="1"/>
    <col min="10752" max="10753" width="13" style="162" customWidth="1"/>
    <col min="10754" max="10754" width="11" style="162" customWidth="1"/>
    <col min="10755" max="10755" width="14.7109375" style="162" customWidth="1"/>
    <col min="10756" max="11002" width="8.85546875" style="162"/>
    <col min="11003" max="11003" width="0.85546875" style="162" customWidth="1"/>
    <col min="11004" max="11004" width="39" style="162" customWidth="1"/>
    <col min="11005" max="11005" width="10.28515625" style="162" customWidth="1"/>
    <col min="11006" max="11006" width="7.85546875" style="162" customWidth="1"/>
    <col min="11007" max="11007" width="10.42578125" style="162" customWidth="1"/>
    <col min="11008" max="11009" width="13" style="162" customWidth="1"/>
    <col min="11010" max="11010" width="11" style="162" customWidth="1"/>
    <col min="11011" max="11011" width="14.7109375" style="162" customWidth="1"/>
    <col min="11012" max="11258" width="8.85546875" style="162"/>
    <col min="11259" max="11259" width="0.85546875" style="162" customWidth="1"/>
    <col min="11260" max="11260" width="39" style="162" customWidth="1"/>
    <col min="11261" max="11261" width="10.28515625" style="162" customWidth="1"/>
    <col min="11262" max="11262" width="7.85546875" style="162" customWidth="1"/>
    <col min="11263" max="11263" width="10.42578125" style="162" customWidth="1"/>
    <col min="11264" max="11265" width="13" style="162" customWidth="1"/>
    <col min="11266" max="11266" width="11" style="162" customWidth="1"/>
    <col min="11267" max="11267" width="14.7109375" style="162" customWidth="1"/>
    <col min="11268" max="11514" width="8.85546875" style="162"/>
    <col min="11515" max="11515" width="0.85546875" style="162" customWidth="1"/>
    <col min="11516" max="11516" width="39" style="162" customWidth="1"/>
    <col min="11517" max="11517" width="10.28515625" style="162" customWidth="1"/>
    <col min="11518" max="11518" width="7.85546875" style="162" customWidth="1"/>
    <col min="11519" max="11519" width="10.42578125" style="162" customWidth="1"/>
    <col min="11520" max="11521" width="13" style="162" customWidth="1"/>
    <col min="11522" max="11522" width="11" style="162" customWidth="1"/>
    <col min="11523" max="11523" width="14.7109375" style="162" customWidth="1"/>
    <col min="11524" max="11770" width="8.85546875" style="162"/>
    <col min="11771" max="11771" width="0.85546875" style="162" customWidth="1"/>
    <col min="11772" max="11772" width="39" style="162" customWidth="1"/>
    <col min="11773" max="11773" width="10.28515625" style="162" customWidth="1"/>
    <col min="11774" max="11774" width="7.85546875" style="162" customWidth="1"/>
    <col min="11775" max="11775" width="10.42578125" style="162" customWidth="1"/>
    <col min="11776" max="11777" width="13" style="162" customWidth="1"/>
    <col min="11778" max="11778" width="11" style="162" customWidth="1"/>
    <col min="11779" max="11779" width="14.7109375" style="162" customWidth="1"/>
    <col min="11780" max="12026" width="8.85546875" style="162"/>
    <col min="12027" max="12027" width="0.85546875" style="162" customWidth="1"/>
    <col min="12028" max="12028" width="39" style="162" customWidth="1"/>
    <col min="12029" max="12029" width="10.28515625" style="162" customWidth="1"/>
    <col min="12030" max="12030" width="7.85546875" style="162" customWidth="1"/>
    <col min="12031" max="12031" width="10.42578125" style="162" customWidth="1"/>
    <col min="12032" max="12033" width="13" style="162" customWidth="1"/>
    <col min="12034" max="12034" width="11" style="162" customWidth="1"/>
    <col min="12035" max="12035" width="14.7109375" style="162" customWidth="1"/>
    <col min="12036" max="12282" width="8.85546875" style="162"/>
    <col min="12283" max="12283" width="0.85546875" style="162" customWidth="1"/>
    <col min="12284" max="12284" width="39" style="162" customWidth="1"/>
    <col min="12285" max="12285" width="10.28515625" style="162" customWidth="1"/>
    <col min="12286" max="12286" width="7.85546875" style="162" customWidth="1"/>
    <col min="12287" max="12287" width="10.42578125" style="162" customWidth="1"/>
    <col min="12288" max="12289" width="13" style="162" customWidth="1"/>
    <col min="12290" max="12290" width="11" style="162" customWidth="1"/>
    <col min="12291" max="12291" width="14.7109375" style="162" customWidth="1"/>
    <col min="12292" max="12538" width="8.85546875" style="162"/>
    <col min="12539" max="12539" width="0.85546875" style="162" customWidth="1"/>
    <col min="12540" max="12540" width="39" style="162" customWidth="1"/>
    <col min="12541" max="12541" width="10.28515625" style="162" customWidth="1"/>
    <col min="12542" max="12542" width="7.85546875" style="162" customWidth="1"/>
    <col min="12543" max="12543" width="10.42578125" style="162" customWidth="1"/>
    <col min="12544" max="12545" width="13" style="162" customWidth="1"/>
    <col min="12546" max="12546" width="11" style="162" customWidth="1"/>
    <col min="12547" max="12547" width="14.7109375" style="162" customWidth="1"/>
    <col min="12548" max="12794" width="8.85546875" style="162"/>
    <col min="12795" max="12795" width="0.85546875" style="162" customWidth="1"/>
    <col min="12796" max="12796" width="39" style="162" customWidth="1"/>
    <col min="12797" max="12797" width="10.28515625" style="162" customWidth="1"/>
    <col min="12798" max="12798" width="7.85546875" style="162" customWidth="1"/>
    <col min="12799" max="12799" width="10.42578125" style="162" customWidth="1"/>
    <col min="12800" max="12801" width="13" style="162" customWidth="1"/>
    <col min="12802" max="12802" width="11" style="162" customWidth="1"/>
    <col min="12803" max="12803" width="14.7109375" style="162" customWidth="1"/>
    <col min="12804" max="13050" width="8.85546875" style="162"/>
    <col min="13051" max="13051" width="0.85546875" style="162" customWidth="1"/>
    <col min="13052" max="13052" width="39" style="162" customWidth="1"/>
    <col min="13053" max="13053" width="10.28515625" style="162" customWidth="1"/>
    <col min="13054" max="13054" width="7.85546875" style="162" customWidth="1"/>
    <col min="13055" max="13055" width="10.42578125" style="162" customWidth="1"/>
    <col min="13056" max="13057" width="13" style="162" customWidth="1"/>
    <col min="13058" max="13058" width="11" style="162" customWidth="1"/>
    <col min="13059" max="13059" width="14.7109375" style="162" customWidth="1"/>
    <col min="13060" max="13306" width="8.85546875" style="162"/>
    <col min="13307" max="13307" width="0.85546875" style="162" customWidth="1"/>
    <col min="13308" max="13308" width="39" style="162" customWidth="1"/>
    <col min="13309" max="13309" width="10.28515625" style="162" customWidth="1"/>
    <col min="13310" max="13310" width="7.85546875" style="162" customWidth="1"/>
    <col min="13311" max="13311" width="10.42578125" style="162" customWidth="1"/>
    <col min="13312" max="13313" width="13" style="162" customWidth="1"/>
    <col min="13314" max="13314" width="11" style="162" customWidth="1"/>
    <col min="13315" max="13315" width="14.7109375" style="162" customWidth="1"/>
    <col min="13316" max="13562" width="8.85546875" style="162"/>
    <col min="13563" max="13563" width="0.85546875" style="162" customWidth="1"/>
    <col min="13564" max="13564" width="39" style="162" customWidth="1"/>
    <col min="13565" max="13565" width="10.28515625" style="162" customWidth="1"/>
    <col min="13566" max="13566" width="7.85546875" style="162" customWidth="1"/>
    <col min="13567" max="13567" width="10.42578125" style="162" customWidth="1"/>
    <col min="13568" max="13569" width="13" style="162" customWidth="1"/>
    <col min="13570" max="13570" width="11" style="162" customWidth="1"/>
    <col min="13571" max="13571" width="14.7109375" style="162" customWidth="1"/>
    <col min="13572" max="13818" width="8.85546875" style="162"/>
    <col min="13819" max="13819" width="0.85546875" style="162" customWidth="1"/>
    <col min="13820" max="13820" width="39" style="162" customWidth="1"/>
    <col min="13821" max="13821" width="10.28515625" style="162" customWidth="1"/>
    <col min="13822" max="13822" width="7.85546875" style="162" customWidth="1"/>
    <col min="13823" max="13823" width="10.42578125" style="162" customWidth="1"/>
    <col min="13824" max="13825" width="13" style="162" customWidth="1"/>
    <col min="13826" max="13826" width="11" style="162" customWidth="1"/>
    <col min="13827" max="13827" width="14.7109375" style="162" customWidth="1"/>
    <col min="13828" max="14074" width="8.85546875" style="162"/>
    <col min="14075" max="14075" width="0.85546875" style="162" customWidth="1"/>
    <col min="14076" max="14076" width="39" style="162" customWidth="1"/>
    <col min="14077" max="14077" width="10.28515625" style="162" customWidth="1"/>
    <col min="14078" max="14078" width="7.85546875" style="162" customWidth="1"/>
    <col min="14079" max="14079" width="10.42578125" style="162" customWidth="1"/>
    <col min="14080" max="14081" width="13" style="162" customWidth="1"/>
    <col min="14082" max="14082" width="11" style="162" customWidth="1"/>
    <col min="14083" max="14083" width="14.7109375" style="162" customWidth="1"/>
    <col min="14084" max="14330" width="8.85546875" style="162"/>
    <col min="14331" max="14331" width="0.85546875" style="162" customWidth="1"/>
    <col min="14332" max="14332" width="39" style="162" customWidth="1"/>
    <col min="14333" max="14333" width="10.28515625" style="162" customWidth="1"/>
    <col min="14334" max="14334" width="7.85546875" style="162" customWidth="1"/>
    <col min="14335" max="14335" width="10.42578125" style="162" customWidth="1"/>
    <col min="14336" max="14337" width="13" style="162" customWidth="1"/>
    <col min="14338" max="14338" width="11" style="162" customWidth="1"/>
    <col min="14339" max="14339" width="14.7109375" style="162" customWidth="1"/>
    <col min="14340" max="14586" width="8.85546875" style="162"/>
    <col min="14587" max="14587" width="0.85546875" style="162" customWidth="1"/>
    <col min="14588" max="14588" width="39" style="162" customWidth="1"/>
    <col min="14589" max="14589" width="10.28515625" style="162" customWidth="1"/>
    <col min="14590" max="14590" width="7.85546875" style="162" customWidth="1"/>
    <col min="14591" max="14591" width="10.42578125" style="162" customWidth="1"/>
    <col min="14592" max="14593" width="13" style="162" customWidth="1"/>
    <col min="14594" max="14594" width="11" style="162" customWidth="1"/>
    <col min="14595" max="14595" width="14.7109375" style="162" customWidth="1"/>
    <col min="14596" max="14842" width="8.85546875" style="162"/>
    <col min="14843" max="14843" width="0.85546875" style="162" customWidth="1"/>
    <col min="14844" max="14844" width="39" style="162" customWidth="1"/>
    <col min="14845" max="14845" width="10.28515625" style="162" customWidth="1"/>
    <col min="14846" max="14846" width="7.85546875" style="162" customWidth="1"/>
    <col min="14847" max="14847" width="10.42578125" style="162" customWidth="1"/>
    <col min="14848" max="14849" width="13" style="162" customWidth="1"/>
    <col min="14850" max="14850" width="11" style="162" customWidth="1"/>
    <col min="14851" max="14851" width="14.7109375" style="162" customWidth="1"/>
    <col min="14852" max="15098" width="8.85546875" style="162"/>
    <col min="15099" max="15099" width="0.85546875" style="162" customWidth="1"/>
    <col min="15100" max="15100" width="39" style="162" customWidth="1"/>
    <col min="15101" max="15101" width="10.28515625" style="162" customWidth="1"/>
    <col min="15102" max="15102" width="7.85546875" style="162" customWidth="1"/>
    <col min="15103" max="15103" width="10.42578125" style="162" customWidth="1"/>
    <col min="15104" max="15105" width="13" style="162" customWidth="1"/>
    <col min="15106" max="15106" width="11" style="162" customWidth="1"/>
    <col min="15107" max="15107" width="14.7109375" style="162" customWidth="1"/>
    <col min="15108" max="15354" width="8.85546875" style="162"/>
    <col min="15355" max="15355" width="0.85546875" style="162" customWidth="1"/>
    <col min="15356" max="15356" width="39" style="162" customWidth="1"/>
    <col min="15357" max="15357" width="10.28515625" style="162" customWidth="1"/>
    <col min="15358" max="15358" width="7.85546875" style="162" customWidth="1"/>
    <col min="15359" max="15359" width="10.42578125" style="162" customWidth="1"/>
    <col min="15360" max="15361" width="13" style="162" customWidth="1"/>
    <col min="15362" max="15362" width="11" style="162" customWidth="1"/>
    <col min="15363" max="15363" width="14.7109375" style="162" customWidth="1"/>
    <col min="15364" max="15610" width="8.85546875" style="162"/>
    <col min="15611" max="15611" width="0.85546875" style="162" customWidth="1"/>
    <col min="15612" max="15612" width="39" style="162" customWidth="1"/>
    <col min="15613" max="15613" width="10.28515625" style="162" customWidth="1"/>
    <col min="15614" max="15614" width="7.85546875" style="162" customWidth="1"/>
    <col min="15615" max="15615" width="10.42578125" style="162" customWidth="1"/>
    <col min="15616" max="15617" width="13" style="162" customWidth="1"/>
    <col min="15618" max="15618" width="11" style="162" customWidth="1"/>
    <col min="15619" max="15619" width="14.7109375" style="162" customWidth="1"/>
    <col min="15620" max="15866" width="8.85546875" style="162"/>
    <col min="15867" max="15867" width="0.85546875" style="162" customWidth="1"/>
    <col min="15868" max="15868" width="39" style="162" customWidth="1"/>
    <col min="15869" max="15869" width="10.28515625" style="162" customWidth="1"/>
    <col min="15870" max="15870" width="7.85546875" style="162" customWidth="1"/>
    <col min="15871" max="15871" width="10.42578125" style="162" customWidth="1"/>
    <col min="15872" max="15873" width="13" style="162" customWidth="1"/>
    <col min="15874" max="15874" width="11" style="162" customWidth="1"/>
    <col min="15875" max="15875" width="14.7109375" style="162" customWidth="1"/>
    <col min="15876" max="16122" width="8.85546875" style="162"/>
    <col min="16123" max="16123" width="0.85546875" style="162" customWidth="1"/>
    <col min="16124" max="16124" width="39" style="162" customWidth="1"/>
    <col min="16125" max="16125" width="10.28515625" style="162" customWidth="1"/>
    <col min="16126" max="16126" width="7.85546875" style="162" customWidth="1"/>
    <col min="16127" max="16127" width="10.42578125" style="162" customWidth="1"/>
    <col min="16128" max="16129" width="13" style="162" customWidth="1"/>
    <col min="16130" max="16130" width="11" style="162" customWidth="1"/>
    <col min="16131" max="16131" width="14.7109375" style="162" customWidth="1"/>
    <col min="16132" max="16384" width="8.85546875" style="162"/>
  </cols>
  <sheetData>
    <row r="1" spans="1:19" s="113" customFormat="1" ht="14.1" customHeight="1" x14ac:dyDescent="0.25">
      <c r="B1" s="114" t="s">
        <v>1276</v>
      </c>
      <c r="C1" s="114"/>
      <c r="D1" s="114"/>
      <c r="E1" s="114"/>
      <c r="F1" s="114"/>
      <c r="H1" s="164" t="s">
        <v>1277</v>
      </c>
      <c r="I1" s="164"/>
      <c r="J1" s="164"/>
      <c r="K1" s="164"/>
      <c r="L1" s="164"/>
      <c r="N1" s="114" t="s">
        <v>1278</v>
      </c>
      <c r="O1" s="114"/>
      <c r="P1" s="114"/>
      <c r="Q1" s="114"/>
      <c r="R1" s="114"/>
    </row>
    <row r="2" spans="1:19" s="113" customFormat="1" ht="14.1" customHeight="1" x14ac:dyDescent="0.25">
      <c r="B2" s="114" t="s">
        <v>1279</v>
      </c>
      <c r="C2" s="114"/>
      <c r="D2" s="114"/>
      <c r="E2" s="114"/>
      <c r="F2" s="114"/>
      <c r="H2" s="164" t="s">
        <v>1280</v>
      </c>
      <c r="I2" s="164"/>
      <c r="J2" s="164"/>
      <c r="K2" s="164"/>
      <c r="L2" s="164"/>
      <c r="N2" s="114" t="s">
        <v>1281</v>
      </c>
      <c r="O2" s="114"/>
      <c r="P2" s="114"/>
      <c r="Q2" s="114"/>
      <c r="R2" s="114"/>
    </row>
    <row r="3" spans="1:19" s="113" customFormat="1" ht="14.1" customHeight="1" x14ac:dyDescent="0.25">
      <c r="B3" s="114" t="s">
        <v>1282</v>
      </c>
      <c r="C3" s="114"/>
      <c r="D3" s="114"/>
      <c r="E3" s="114"/>
      <c r="F3" s="114"/>
      <c r="H3" s="164" t="s">
        <v>1282</v>
      </c>
      <c r="I3" s="164"/>
      <c r="J3" s="164"/>
      <c r="K3" s="164"/>
      <c r="L3" s="164"/>
      <c r="N3" s="114" t="s">
        <v>1283</v>
      </c>
      <c r="O3" s="114"/>
      <c r="P3" s="114"/>
      <c r="Q3" s="114"/>
      <c r="R3" s="114"/>
    </row>
    <row r="4" spans="1:19" s="115" customFormat="1" ht="14.1" customHeight="1" thickBot="1" x14ac:dyDescent="0.25">
      <c r="B4" s="116"/>
      <c r="C4" s="117"/>
      <c r="D4" s="116"/>
      <c r="E4" s="117"/>
      <c r="F4" s="117"/>
      <c r="H4" s="165"/>
      <c r="I4" s="166"/>
      <c r="J4" s="165"/>
      <c r="K4" s="166"/>
      <c r="L4" s="166"/>
      <c r="N4" s="116"/>
      <c r="O4" s="117"/>
      <c r="P4" s="116"/>
      <c r="Q4" s="117"/>
      <c r="R4" s="117"/>
      <c r="S4" s="118">
        <v>1.0349999999999999</v>
      </c>
    </row>
    <row r="5" spans="1:19" s="115" customFormat="1" ht="14.1" customHeight="1" thickBot="1" x14ac:dyDescent="0.25">
      <c r="B5" s="119" t="s">
        <v>1052</v>
      </c>
      <c r="C5" s="120" t="s">
        <v>1284</v>
      </c>
      <c r="D5" s="121" t="s">
        <v>1056</v>
      </c>
      <c r="E5" s="120" t="s">
        <v>1285</v>
      </c>
      <c r="F5" s="122" t="s">
        <v>1286</v>
      </c>
      <c r="H5" s="167" t="s">
        <v>1052</v>
      </c>
      <c r="I5" s="168" t="s">
        <v>1284</v>
      </c>
      <c r="J5" s="169" t="s">
        <v>1056</v>
      </c>
      <c r="K5" s="168" t="s">
        <v>1285</v>
      </c>
      <c r="L5" s="170" t="s">
        <v>1286</v>
      </c>
      <c r="N5" s="119" t="s">
        <v>1052</v>
      </c>
      <c r="O5" s="120" t="s">
        <v>1284</v>
      </c>
      <c r="P5" s="121" t="s">
        <v>1056</v>
      </c>
      <c r="Q5" s="120" t="s">
        <v>1285</v>
      </c>
      <c r="R5" s="122" t="s">
        <v>1286</v>
      </c>
    </row>
    <row r="6" spans="1:19" s="115" customFormat="1" ht="13.5" customHeight="1" x14ac:dyDescent="0.2">
      <c r="A6" s="115" t="s">
        <v>1029</v>
      </c>
      <c r="B6" s="123" t="s">
        <v>1287</v>
      </c>
      <c r="C6" s="124">
        <v>7</v>
      </c>
      <c r="D6" s="125" t="s">
        <v>1083</v>
      </c>
      <c r="E6" s="126">
        <v>10479.549999999999</v>
      </c>
      <c r="F6" s="127">
        <f>C6*E6</f>
        <v>73356.849999999991</v>
      </c>
      <c r="H6" s="171" t="s">
        <v>1288</v>
      </c>
      <c r="I6" s="172">
        <v>1</v>
      </c>
      <c r="J6" s="173" t="s">
        <v>1083</v>
      </c>
      <c r="K6" s="174">
        <v>4062.8</v>
      </c>
      <c r="L6" s="174">
        <f t="shared" ref="L6:L16" si="0">I6*K6</f>
        <v>4062.8</v>
      </c>
      <c r="N6" s="123" t="s">
        <v>1287</v>
      </c>
      <c r="O6" s="124">
        <v>7</v>
      </c>
      <c r="P6" s="125" t="s">
        <v>1083</v>
      </c>
      <c r="Q6" s="128">
        <v>10846.334249999998</v>
      </c>
      <c r="R6" s="127">
        <f>O6*Q6</f>
        <v>75924.339749999985</v>
      </c>
    </row>
    <row r="7" spans="1:19" s="115" customFormat="1" ht="13.5" customHeight="1" x14ac:dyDescent="0.2">
      <c r="A7" s="115" t="s">
        <v>1032</v>
      </c>
      <c r="B7" s="129" t="s">
        <v>1082</v>
      </c>
      <c r="C7" s="130">
        <v>10</v>
      </c>
      <c r="D7" s="131" t="s">
        <v>1083</v>
      </c>
      <c r="E7" s="132">
        <v>11258.5</v>
      </c>
      <c r="F7" s="133">
        <f t="shared" ref="F7:F70" si="1">C7*E7</f>
        <v>112585</v>
      </c>
      <c r="H7" s="171" t="s">
        <v>1118</v>
      </c>
      <c r="I7" s="175">
        <v>796.47</v>
      </c>
      <c r="J7" s="173" t="s">
        <v>1111</v>
      </c>
      <c r="K7" s="174">
        <v>2885</v>
      </c>
      <c r="L7" s="174">
        <f t="shared" si="0"/>
        <v>2297815.9500000002</v>
      </c>
      <c r="N7" s="129" t="s">
        <v>1082</v>
      </c>
      <c r="O7" s="130">
        <v>10</v>
      </c>
      <c r="P7" s="131" t="s">
        <v>1083</v>
      </c>
      <c r="Q7" s="128">
        <v>11652.547499999999</v>
      </c>
      <c r="R7" s="133">
        <f t="shared" ref="R7:R51" si="2">O7*Q7</f>
        <v>116525.47499999999</v>
      </c>
    </row>
    <row r="8" spans="1:19" s="115" customFormat="1" ht="13.5" customHeight="1" x14ac:dyDescent="0.2">
      <c r="A8" s="115" t="s">
        <v>1034</v>
      </c>
      <c r="B8" s="129" t="s">
        <v>1289</v>
      </c>
      <c r="C8" s="130">
        <v>2</v>
      </c>
      <c r="D8" s="131" t="s">
        <v>1083</v>
      </c>
      <c r="E8" s="132">
        <v>13537.65</v>
      </c>
      <c r="F8" s="133">
        <f t="shared" si="1"/>
        <v>27075.3</v>
      </c>
      <c r="H8" s="171" t="s">
        <v>1290</v>
      </c>
      <c r="I8" s="175">
        <v>1.72</v>
      </c>
      <c r="J8" s="173" t="s">
        <v>1111</v>
      </c>
      <c r="K8" s="174">
        <v>2885</v>
      </c>
      <c r="L8" s="174">
        <f t="shared" si="0"/>
        <v>4962.2</v>
      </c>
      <c r="N8" s="129" t="s">
        <v>1289</v>
      </c>
      <c r="O8" s="130">
        <v>2</v>
      </c>
      <c r="P8" s="131" t="s">
        <v>1083</v>
      </c>
      <c r="Q8" s="128">
        <v>14011.467749999998</v>
      </c>
      <c r="R8" s="133">
        <f t="shared" si="2"/>
        <v>28022.935499999996</v>
      </c>
    </row>
    <row r="9" spans="1:19" s="115" customFormat="1" ht="13.5" customHeight="1" x14ac:dyDescent="0.2">
      <c r="A9" s="115" t="s">
        <v>1291</v>
      </c>
      <c r="B9" s="129" t="s">
        <v>1292</v>
      </c>
      <c r="C9" s="130">
        <v>1</v>
      </c>
      <c r="D9" s="131" t="s">
        <v>1083</v>
      </c>
      <c r="E9" s="132">
        <v>11748.95</v>
      </c>
      <c r="F9" s="133">
        <f t="shared" si="1"/>
        <v>11748.95</v>
      </c>
      <c r="H9" s="171" t="s">
        <v>1134</v>
      </c>
      <c r="I9" s="176">
        <v>0.7</v>
      </c>
      <c r="J9" s="173" t="s">
        <v>1111</v>
      </c>
      <c r="K9" s="174">
        <v>2885</v>
      </c>
      <c r="L9" s="174">
        <f t="shared" si="0"/>
        <v>2019.4999999999998</v>
      </c>
      <c r="N9" s="129" t="s">
        <v>1292</v>
      </c>
      <c r="O9" s="130">
        <v>1</v>
      </c>
      <c r="P9" s="131" t="s">
        <v>1083</v>
      </c>
      <c r="Q9" s="128">
        <v>12160.16325</v>
      </c>
      <c r="R9" s="133">
        <f t="shared" si="2"/>
        <v>12160.16325</v>
      </c>
    </row>
    <row r="10" spans="1:19" s="115" customFormat="1" ht="13.5" customHeight="1" x14ac:dyDescent="0.2">
      <c r="A10" s="115" t="s">
        <v>1293</v>
      </c>
      <c r="B10" s="129" t="s">
        <v>1294</v>
      </c>
      <c r="C10" s="130">
        <v>1</v>
      </c>
      <c r="D10" s="131" t="s">
        <v>1083</v>
      </c>
      <c r="E10" s="132">
        <v>17276.5</v>
      </c>
      <c r="F10" s="133">
        <f t="shared" si="1"/>
        <v>17276.5</v>
      </c>
      <c r="H10" s="171" t="s">
        <v>1295</v>
      </c>
      <c r="I10" s="176">
        <v>0.7</v>
      </c>
      <c r="J10" s="173" t="s">
        <v>1111</v>
      </c>
      <c r="K10" s="174">
        <v>2885</v>
      </c>
      <c r="L10" s="174">
        <f t="shared" si="0"/>
        <v>2019.4999999999998</v>
      </c>
      <c r="N10" s="129" t="s">
        <v>1294</v>
      </c>
      <c r="O10" s="130">
        <v>1</v>
      </c>
      <c r="P10" s="131" t="s">
        <v>1083</v>
      </c>
      <c r="Q10" s="128">
        <v>17881.177499999998</v>
      </c>
      <c r="R10" s="133">
        <f t="shared" si="2"/>
        <v>17881.177499999998</v>
      </c>
    </row>
    <row r="11" spans="1:19" s="115" customFormat="1" ht="13.5" customHeight="1" x14ac:dyDescent="0.2">
      <c r="A11" s="115" t="s">
        <v>1296</v>
      </c>
      <c r="B11" s="129" t="s">
        <v>1084</v>
      </c>
      <c r="C11" s="130">
        <v>11</v>
      </c>
      <c r="D11" s="131" t="s">
        <v>1083</v>
      </c>
      <c r="E11" s="132">
        <v>17709.25</v>
      </c>
      <c r="F11" s="133">
        <f t="shared" si="1"/>
        <v>194801.75</v>
      </c>
      <c r="H11" s="171" t="s">
        <v>1136</v>
      </c>
      <c r="I11" s="175">
        <v>5.85</v>
      </c>
      <c r="J11" s="173" t="s">
        <v>1111</v>
      </c>
      <c r="K11" s="174">
        <v>2885</v>
      </c>
      <c r="L11" s="174">
        <f t="shared" si="0"/>
        <v>16877.25</v>
      </c>
      <c r="N11" s="129" t="s">
        <v>1084</v>
      </c>
      <c r="O11" s="130">
        <v>11</v>
      </c>
      <c r="P11" s="131" t="s">
        <v>1083</v>
      </c>
      <c r="Q11" s="128">
        <v>18329.07375</v>
      </c>
      <c r="R11" s="133">
        <f t="shared" si="2"/>
        <v>201619.81125</v>
      </c>
    </row>
    <row r="12" spans="1:19" s="115" customFormat="1" ht="13.5" customHeight="1" x14ac:dyDescent="0.2">
      <c r="A12" s="115" t="s">
        <v>1297</v>
      </c>
      <c r="B12" s="129" t="s">
        <v>1085</v>
      </c>
      <c r="C12" s="130">
        <v>4</v>
      </c>
      <c r="D12" s="131" t="s">
        <v>1083</v>
      </c>
      <c r="E12" s="132">
        <v>18574.75</v>
      </c>
      <c r="F12" s="133">
        <f t="shared" si="1"/>
        <v>74299</v>
      </c>
      <c r="H12" s="171" t="s">
        <v>1137</v>
      </c>
      <c r="I12" s="176">
        <v>11.7</v>
      </c>
      <c r="J12" s="173" t="s">
        <v>1111</v>
      </c>
      <c r="K12" s="174">
        <v>2885</v>
      </c>
      <c r="L12" s="174">
        <f t="shared" si="0"/>
        <v>33754.5</v>
      </c>
      <c r="N12" s="129" t="s">
        <v>1085</v>
      </c>
      <c r="O12" s="130">
        <v>4</v>
      </c>
      <c r="P12" s="131" t="s">
        <v>1083</v>
      </c>
      <c r="Q12" s="128">
        <v>19224.866249999999</v>
      </c>
      <c r="R12" s="133">
        <f t="shared" si="2"/>
        <v>76899.464999999997</v>
      </c>
    </row>
    <row r="13" spans="1:19" s="115" customFormat="1" ht="13.5" customHeight="1" x14ac:dyDescent="0.2">
      <c r="A13" s="115" t="s">
        <v>1298</v>
      </c>
      <c r="B13" s="129" t="s">
        <v>1086</v>
      </c>
      <c r="C13" s="130">
        <v>1</v>
      </c>
      <c r="D13" s="131" t="s">
        <v>1083</v>
      </c>
      <c r="E13" s="132">
        <v>14824.25</v>
      </c>
      <c r="F13" s="133">
        <f t="shared" si="1"/>
        <v>14824.25</v>
      </c>
      <c r="H13" s="171" t="s">
        <v>1138</v>
      </c>
      <c r="I13" s="176">
        <v>0.6</v>
      </c>
      <c r="J13" s="173" t="s">
        <v>1111</v>
      </c>
      <c r="K13" s="174">
        <v>2885</v>
      </c>
      <c r="L13" s="174">
        <f t="shared" si="0"/>
        <v>1731</v>
      </c>
      <c r="N13" s="129" t="s">
        <v>1086</v>
      </c>
      <c r="O13" s="130">
        <v>1</v>
      </c>
      <c r="P13" s="131" t="s">
        <v>1083</v>
      </c>
      <c r="Q13" s="128">
        <v>15343.098749999999</v>
      </c>
      <c r="R13" s="133">
        <f t="shared" si="2"/>
        <v>15343.098749999999</v>
      </c>
    </row>
    <row r="14" spans="1:19" s="115" customFormat="1" ht="13.5" customHeight="1" x14ac:dyDescent="0.2">
      <c r="A14" s="115" t="s">
        <v>1299</v>
      </c>
      <c r="B14" s="129" t="s">
        <v>1087</v>
      </c>
      <c r="C14" s="130">
        <v>92</v>
      </c>
      <c r="D14" s="131" t="s">
        <v>1083</v>
      </c>
      <c r="E14" s="132">
        <v>15978.25</v>
      </c>
      <c r="F14" s="133">
        <f t="shared" si="1"/>
        <v>1469999</v>
      </c>
      <c r="H14" s="171" t="s">
        <v>1300</v>
      </c>
      <c r="I14" s="176">
        <v>1.2</v>
      </c>
      <c r="J14" s="173" t="s">
        <v>1111</v>
      </c>
      <c r="K14" s="174">
        <v>2885</v>
      </c>
      <c r="L14" s="174">
        <f t="shared" si="0"/>
        <v>3462</v>
      </c>
      <c r="N14" s="129" t="s">
        <v>1087</v>
      </c>
      <c r="O14" s="130">
        <v>92</v>
      </c>
      <c r="P14" s="131" t="s">
        <v>1083</v>
      </c>
      <c r="Q14" s="128">
        <v>16537.48875</v>
      </c>
      <c r="R14" s="133">
        <f t="shared" si="2"/>
        <v>1521448.9650000001</v>
      </c>
    </row>
    <row r="15" spans="1:19" s="115" customFormat="1" ht="13.5" customHeight="1" x14ac:dyDescent="0.2">
      <c r="A15" s="115" t="s">
        <v>1301</v>
      </c>
      <c r="B15" s="129" t="s">
        <v>1088</v>
      </c>
      <c r="C15" s="130">
        <v>5</v>
      </c>
      <c r="D15" s="131" t="s">
        <v>1083</v>
      </c>
      <c r="E15" s="132">
        <v>19411.400000000001</v>
      </c>
      <c r="F15" s="133">
        <f t="shared" si="1"/>
        <v>97057</v>
      </c>
      <c r="H15" s="171" t="s">
        <v>1302</v>
      </c>
      <c r="I15" s="172">
        <v>1</v>
      </c>
      <c r="J15" s="173" t="s">
        <v>1111</v>
      </c>
      <c r="K15" s="174">
        <v>2885</v>
      </c>
      <c r="L15" s="174">
        <f t="shared" si="0"/>
        <v>2885</v>
      </c>
      <c r="N15" s="129" t="s">
        <v>1088</v>
      </c>
      <c r="O15" s="130">
        <v>5</v>
      </c>
      <c r="P15" s="131" t="s">
        <v>1083</v>
      </c>
      <c r="Q15" s="128">
        <v>20090.798999999999</v>
      </c>
      <c r="R15" s="133">
        <f t="shared" si="2"/>
        <v>100453.995</v>
      </c>
    </row>
    <row r="16" spans="1:19" s="115" customFormat="1" ht="13.5" customHeight="1" x14ac:dyDescent="0.2">
      <c r="A16" s="115" t="s">
        <v>1303</v>
      </c>
      <c r="B16" s="129" t="s">
        <v>1089</v>
      </c>
      <c r="C16" s="130">
        <v>18</v>
      </c>
      <c r="D16" s="131" t="s">
        <v>1083</v>
      </c>
      <c r="E16" s="132">
        <v>16728.349999999999</v>
      </c>
      <c r="F16" s="133">
        <f t="shared" si="1"/>
        <v>301110.3</v>
      </c>
      <c r="H16" s="171" t="s">
        <v>1304</v>
      </c>
      <c r="I16" s="175">
        <v>9.3800000000000008</v>
      </c>
      <c r="J16" s="173" t="s">
        <v>1111</v>
      </c>
      <c r="K16" s="174">
        <v>2885</v>
      </c>
      <c r="L16" s="174">
        <f t="shared" si="0"/>
        <v>27061.300000000003</v>
      </c>
      <c r="N16" s="129" t="s">
        <v>1089</v>
      </c>
      <c r="O16" s="130">
        <v>18</v>
      </c>
      <c r="P16" s="131" t="s">
        <v>1083</v>
      </c>
      <c r="Q16" s="128">
        <v>17313.842249999998</v>
      </c>
      <c r="R16" s="133">
        <f t="shared" si="2"/>
        <v>311649.16049999994</v>
      </c>
    </row>
    <row r="17" spans="1:18" s="115" customFormat="1" ht="13.5" customHeight="1" x14ac:dyDescent="0.2">
      <c r="A17" s="115" t="s">
        <v>1305</v>
      </c>
      <c r="B17" s="129" t="s">
        <v>1306</v>
      </c>
      <c r="C17" s="130">
        <v>2</v>
      </c>
      <c r="D17" s="131" t="s">
        <v>1083</v>
      </c>
      <c r="E17" s="132">
        <v>20594.25</v>
      </c>
      <c r="F17" s="133">
        <f t="shared" si="1"/>
        <v>41188.5</v>
      </c>
      <c r="H17" s="177"/>
      <c r="I17" s="178"/>
      <c r="J17" s="177"/>
      <c r="K17" s="178"/>
      <c r="L17" s="179">
        <f>SUM(L6:L16)</f>
        <v>2396651</v>
      </c>
      <c r="N17" s="129" t="s">
        <v>1306</v>
      </c>
      <c r="O17" s="130">
        <v>2</v>
      </c>
      <c r="P17" s="131" t="s">
        <v>1083</v>
      </c>
      <c r="Q17" s="128">
        <v>21315.048749999998</v>
      </c>
      <c r="R17" s="133">
        <f t="shared" si="2"/>
        <v>42630.097499999996</v>
      </c>
    </row>
    <row r="18" spans="1:18" s="115" customFormat="1" ht="13.5" customHeight="1" x14ac:dyDescent="0.2">
      <c r="A18" s="115" t="s">
        <v>1307</v>
      </c>
      <c r="B18" s="129" t="s">
        <v>1090</v>
      </c>
      <c r="C18" s="130">
        <v>12</v>
      </c>
      <c r="D18" s="131" t="s">
        <v>1083</v>
      </c>
      <c r="E18" s="132">
        <v>15545.5</v>
      </c>
      <c r="F18" s="133">
        <f t="shared" si="1"/>
        <v>186546</v>
      </c>
      <c r="H18" s="180"/>
      <c r="I18" s="181"/>
      <c r="J18" s="182"/>
      <c r="K18" s="183"/>
      <c r="L18" s="183"/>
      <c r="N18" s="129" t="s">
        <v>1090</v>
      </c>
      <c r="O18" s="130">
        <v>12</v>
      </c>
      <c r="P18" s="131" t="s">
        <v>1083</v>
      </c>
      <c r="Q18" s="128">
        <v>16089.592499999999</v>
      </c>
      <c r="R18" s="133">
        <f t="shared" si="2"/>
        <v>193075.11</v>
      </c>
    </row>
    <row r="19" spans="1:18" s="115" customFormat="1" ht="13.5" customHeight="1" x14ac:dyDescent="0.2">
      <c r="A19" s="115" t="s">
        <v>1308</v>
      </c>
      <c r="B19" s="129" t="s">
        <v>1092</v>
      </c>
      <c r="C19" s="130">
        <v>11</v>
      </c>
      <c r="D19" s="131" t="s">
        <v>1083</v>
      </c>
      <c r="E19" s="132">
        <v>16728.349999999999</v>
      </c>
      <c r="F19" s="133">
        <f t="shared" si="1"/>
        <v>184011.84999999998</v>
      </c>
      <c r="H19" s="180"/>
      <c r="I19" s="181"/>
      <c r="J19" s="182"/>
      <c r="K19" s="183"/>
      <c r="L19" s="183"/>
      <c r="N19" s="129" t="s">
        <v>1092</v>
      </c>
      <c r="O19" s="130">
        <v>11</v>
      </c>
      <c r="P19" s="131" t="s">
        <v>1083</v>
      </c>
      <c r="Q19" s="128">
        <v>17313.842249999998</v>
      </c>
      <c r="R19" s="133">
        <f t="shared" si="2"/>
        <v>190452.26474999997</v>
      </c>
    </row>
    <row r="20" spans="1:18" s="115" customFormat="1" ht="13.5" customHeight="1" x14ac:dyDescent="0.2">
      <c r="A20" s="115" t="s">
        <v>1309</v>
      </c>
      <c r="B20" s="129" t="s">
        <v>1094</v>
      </c>
      <c r="C20" s="130">
        <v>3</v>
      </c>
      <c r="D20" s="131" t="s">
        <v>1083</v>
      </c>
      <c r="E20" s="132">
        <v>17622.7</v>
      </c>
      <c r="F20" s="133">
        <f t="shared" si="1"/>
        <v>52868.100000000006</v>
      </c>
      <c r="H20" s="180"/>
      <c r="I20" s="181"/>
      <c r="J20" s="182"/>
      <c r="K20" s="183"/>
      <c r="L20" s="183"/>
      <c r="N20" s="129" t="s">
        <v>1094</v>
      </c>
      <c r="O20" s="130">
        <v>3</v>
      </c>
      <c r="P20" s="131" t="s">
        <v>1083</v>
      </c>
      <c r="Q20" s="128">
        <v>18239.494500000001</v>
      </c>
      <c r="R20" s="133">
        <f t="shared" si="2"/>
        <v>54718.483500000002</v>
      </c>
    </row>
    <row r="21" spans="1:18" s="115" customFormat="1" ht="13.5" customHeight="1" x14ac:dyDescent="0.2">
      <c r="A21" s="115" t="s">
        <v>1310</v>
      </c>
      <c r="B21" s="129" t="s">
        <v>1107</v>
      </c>
      <c r="C21" s="130">
        <v>3</v>
      </c>
      <c r="D21" s="131" t="s">
        <v>1083</v>
      </c>
      <c r="E21" s="132">
        <v>14016.45</v>
      </c>
      <c r="F21" s="133">
        <f t="shared" si="1"/>
        <v>42049.350000000006</v>
      </c>
      <c r="H21" s="503" t="s">
        <v>1373</v>
      </c>
      <c r="I21" s="503"/>
      <c r="J21" s="503"/>
      <c r="K21" s="503"/>
      <c r="L21" s="503"/>
      <c r="N21" s="129" t="s">
        <v>1107</v>
      </c>
      <c r="O21" s="130">
        <v>3</v>
      </c>
      <c r="P21" s="131" t="s">
        <v>1083</v>
      </c>
      <c r="Q21" s="128">
        <v>14507.025749999999</v>
      </c>
      <c r="R21" s="133">
        <f t="shared" si="2"/>
        <v>43521.077249999995</v>
      </c>
    </row>
    <row r="22" spans="1:18" s="115" customFormat="1" ht="13.5" customHeight="1" x14ac:dyDescent="0.2">
      <c r="A22" s="115" t="s">
        <v>1311</v>
      </c>
      <c r="B22" s="129" t="s">
        <v>1108</v>
      </c>
      <c r="C22" s="130">
        <v>18</v>
      </c>
      <c r="D22" s="131" t="s">
        <v>1083</v>
      </c>
      <c r="E22" s="132">
        <v>13727.95</v>
      </c>
      <c r="F22" s="133">
        <f t="shared" si="1"/>
        <v>247103.1</v>
      </c>
      <c r="H22" s="180"/>
      <c r="I22" s="181"/>
      <c r="J22" s="182"/>
      <c r="K22" s="183"/>
      <c r="L22" s="183"/>
      <c r="N22" s="129" t="s">
        <v>1108</v>
      </c>
      <c r="O22" s="130">
        <v>18</v>
      </c>
      <c r="P22" s="131" t="s">
        <v>1083</v>
      </c>
      <c r="Q22" s="128">
        <v>14208.428249999999</v>
      </c>
      <c r="R22" s="133">
        <f t="shared" si="2"/>
        <v>255751.70849999998</v>
      </c>
    </row>
    <row r="23" spans="1:18" s="115" customFormat="1" ht="13.5" customHeight="1" x14ac:dyDescent="0.2">
      <c r="A23" s="115" t="s">
        <v>1312</v>
      </c>
      <c r="B23" s="129" t="s">
        <v>1109</v>
      </c>
      <c r="C23" s="130">
        <v>2</v>
      </c>
      <c r="D23" s="131" t="s">
        <v>1083</v>
      </c>
      <c r="E23" s="132">
        <v>11218</v>
      </c>
      <c r="F23" s="133">
        <f t="shared" si="1"/>
        <v>22436</v>
      </c>
      <c r="H23" s="180"/>
      <c r="I23" s="181"/>
      <c r="J23" s="182"/>
      <c r="K23" s="183"/>
      <c r="L23" s="183"/>
      <c r="N23" s="129" t="s">
        <v>1109</v>
      </c>
      <c r="O23" s="130">
        <v>2</v>
      </c>
      <c r="P23" s="131" t="s">
        <v>1083</v>
      </c>
      <c r="Q23" s="128">
        <v>11610.63</v>
      </c>
      <c r="R23" s="133">
        <f t="shared" si="2"/>
        <v>23221.26</v>
      </c>
    </row>
    <row r="24" spans="1:18" s="115" customFormat="1" ht="13.5" customHeight="1" x14ac:dyDescent="0.2">
      <c r="A24" s="115" t="s">
        <v>1313</v>
      </c>
      <c r="B24" s="129" t="s">
        <v>1112</v>
      </c>
      <c r="C24" s="130">
        <v>8</v>
      </c>
      <c r="D24" s="131" t="s">
        <v>1083</v>
      </c>
      <c r="E24" s="132">
        <v>12949</v>
      </c>
      <c r="F24" s="133">
        <f t="shared" si="1"/>
        <v>103592</v>
      </c>
      <c r="H24" s="180"/>
      <c r="I24" s="181"/>
      <c r="J24" s="182"/>
      <c r="K24" s="183"/>
      <c r="L24" s="183"/>
      <c r="N24" s="129" t="s">
        <v>1112</v>
      </c>
      <c r="O24" s="130">
        <v>8</v>
      </c>
      <c r="P24" s="131" t="s">
        <v>1083</v>
      </c>
      <c r="Q24" s="128">
        <v>13402.214999999998</v>
      </c>
      <c r="R24" s="133">
        <f t="shared" si="2"/>
        <v>107217.71999999999</v>
      </c>
    </row>
    <row r="25" spans="1:18" s="115" customFormat="1" ht="13.5" customHeight="1" x14ac:dyDescent="0.2">
      <c r="A25" s="115" t="s">
        <v>1314</v>
      </c>
      <c r="B25" s="129" t="s">
        <v>1117</v>
      </c>
      <c r="C25" s="130">
        <v>1</v>
      </c>
      <c r="D25" s="131" t="s">
        <v>1083</v>
      </c>
      <c r="E25" s="132">
        <v>16295.6</v>
      </c>
      <c r="F25" s="133">
        <f t="shared" si="1"/>
        <v>16295.6</v>
      </c>
      <c r="H25" s="180"/>
      <c r="I25" s="181"/>
      <c r="J25" s="182"/>
      <c r="K25" s="183"/>
      <c r="L25" s="183"/>
      <c r="N25" s="129" t="s">
        <v>1117</v>
      </c>
      <c r="O25" s="130">
        <v>1</v>
      </c>
      <c r="P25" s="131" t="s">
        <v>1083</v>
      </c>
      <c r="Q25" s="128">
        <v>16865.946</v>
      </c>
      <c r="R25" s="133">
        <f t="shared" si="2"/>
        <v>16865.946</v>
      </c>
    </row>
    <row r="26" spans="1:18" s="115" customFormat="1" ht="13.5" customHeight="1" x14ac:dyDescent="0.2">
      <c r="A26" s="115" t="s">
        <v>1315</v>
      </c>
      <c r="B26" s="129" t="s">
        <v>1113</v>
      </c>
      <c r="C26" s="130">
        <v>11</v>
      </c>
      <c r="D26" s="131" t="s">
        <v>1083</v>
      </c>
      <c r="E26" s="132">
        <v>15516.65</v>
      </c>
      <c r="F26" s="133">
        <f t="shared" si="1"/>
        <v>170683.15</v>
      </c>
      <c r="H26" s="180"/>
      <c r="I26" s="181"/>
      <c r="J26" s="182"/>
      <c r="K26" s="183"/>
      <c r="L26" s="183"/>
      <c r="N26" s="129" t="s">
        <v>1113</v>
      </c>
      <c r="O26" s="130">
        <v>11</v>
      </c>
      <c r="P26" s="131" t="s">
        <v>1083</v>
      </c>
      <c r="Q26" s="128">
        <v>16059.732749999999</v>
      </c>
      <c r="R26" s="133">
        <f t="shared" si="2"/>
        <v>176657.06024999998</v>
      </c>
    </row>
    <row r="27" spans="1:18" s="115" customFormat="1" ht="13.5" customHeight="1" x14ac:dyDescent="0.2">
      <c r="A27" s="115" t="s">
        <v>1316</v>
      </c>
      <c r="B27" s="129" t="s">
        <v>1114</v>
      </c>
      <c r="C27" s="130">
        <v>14</v>
      </c>
      <c r="D27" s="131" t="s">
        <v>1083</v>
      </c>
      <c r="E27" s="132">
        <v>13727.95</v>
      </c>
      <c r="F27" s="133">
        <f t="shared" si="1"/>
        <v>192191.30000000002</v>
      </c>
      <c r="H27" s="180"/>
      <c r="I27" s="181"/>
      <c r="J27" s="182"/>
      <c r="K27" s="183"/>
      <c r="L27" s="183"/>
      <c r="N27" s="129" t="s">
        <v>1114</v>
      </c>
      <c r="O27" s="130">
        <v>14</v>
      </c>
      <c r="P27" s="131" t="s">
        <v>1083</v>
      </c>
      <c r="Q27" s="128">
        <v>14208.428249999999</v>
      </c>
      <c r="R27" s="133">
        <f t="shared" si="2"/>
        <v>198917.99549999999</v>
      </c>
    </row>
    <row r="28" spans="1:18" s="115" customFormat="1" ht="13.5" customHeight="1" x14ac:dyDescent="0.2">
      <c r="A28" s="115" t="s">
        <v>1317</v>
      </c>
      <c r="B28" s="129" t="s">
        <v>1115</v>
      </c>
      <c r="C28" s="130">
        <v>26</v>
      </c>
      <c r="D28" s="131" t="s">
        <v>1083</v>
      </c>
      <c r="E28" s="132">
        <v>14391.5</v>
      </c>
      <c r="F28" s="133">
        <f t="shared" si="1"/>
        <v>374179</v>
      </c>
      <c r="H28" s="180"/>
      <c r="I28" s="181"/>
      <c r="J28" s="182"/>
      <c r="K28" s="183"/>
      <c r="L28" s="183"/>
      <c r="N28" s="129" t="s">
        <v>1115</v>
      </c>
      <c r="O28" s="130">
        <v>26</v>
      </c>
      <c r="P28" s="131" t="s">
        <v>1083</v>
      </c>
      <c r="Q28" s="128">
        <v>14895.202499999999</v>
      </c>
      <c r="R28" s="133">
        <f t="shared" si="2"/>
        <v>387275.26500000001</v>
      </c>
    </row>
    <row r="29" spans="1:18" s="115" customFormat="1" ht="13.5" customHeight="1" x14ac:dyDescent="0.2">
      <c r="A29" s="115" t="s">
        <v>1318</v>
      </c>
      <c r="B29" s="129" t="s">
        <v>1116</v>
      </c>
      <c r="C29" s="130">
        <v>3</v>
      </c>
      <c r="D29" s="131" t="s">
        <v>1083</v>
      </c>
      <c r="E29" s="132">
        <v>14968.5</v>
      </c>
      <c r="F29" s="133">
        <f t="shared" si="1"/>
        <v>44905.5</v>
      </c>
      <c r="H29" s="180"/>
      <c r="I29" s="181"/>
      <c r="J29" s="182"/>
      <c r="K29" s="183"/>
      <c r="L29" s="183"/>
      <c r="N29" s="129" t="s">
        <v>1116</v>
      </c>
      <c r="O29" s="130">
        <v>3</v>
      </c>
      <c r="P29" s="131" t="s">
        <v>1083</v>
      </c>
      <c r="Q29" s="128">
        <v>15492.397499999999</v>
      </c>
      <c r="R29" s="133">
        <f t="shared" si="2"/>
        <v>46477.192499999997</v>
      </c>
    </row>
    <row r="30" spans="1:18" s="115" customFormat="1" ht="13.5" customHeight="1" x14ac:dyDescent="0.2">
      <c r="A30" s="115" t="s">
        <v>1319</v>
      </c>
      <c r="B30" s="129" t="s">
        <v>1119</v>
      </c>
      <c r="C30" s="130">
        <v>4</v>
      </c>
      <c r="D30" s="131" t="s">
        <v>1083</v>
      </c>
      <c r="E30" s="132">
        <v>12458.55</v>
      </c>
      <c r="F30" s="133">
        <f t="shared" si="1"/>
        <v>49834.2</v>
      </c>
      <c r="H30" s="180"/>
      <c r="I30" s="181"/>
      <c r="J30" s="182"/>
      <c r="K30" s="183"/>
      <c r="L30" s="183"/>
      <c r="N30" s="129" t="s">
        <v>1119</v>
      </c>
      <c r="O30" s="130">
        <v>4</v>
      </c>
      <c r="P30" s="131" t="s">
        <v>1083</v>
      </c>
      <c r="Q30" s="128">
        <v>12894.599249999997</v>
      </c>
      <c r="R30" s="133">
        <f t="shared" si="2"/>
        <v>51578.39699999999</v>
      </c>
    </row>
    <row r="31" spans="1:18" s="115" customFormat="1" ht="13.5" customHeight="1" x14ac:dyDescent="0.2">
      <c r="A31" s="115" t="s">
        <v>1320</v>
      </c>
      <c r="B31" s="129" t="s">
        <v>1120</v>
      </c>
      <c r="C31" s="130">
        <v>145</v>
      </c>
      <c r="D31" s="131" t="s">
        <v>1083</v>
      </c>
      <c r="E31" s="132">
        <v>13237.5</v>
      </c>
      <c r="F31" s="133">
        <f t="shared" si="1"/>
        <v>1919437.5</v>
      </c>
      <c r="H31" s="180"/>
      <c r="I31" s="181"/>
      <c r="J31" s="182"/>
      <c r="K31" s="183"/>
      <c r="L31" s="183"/>
      <c r="N31" s="129" t="s">
        <v>1120</v>
      </c>
      <c r="O31" s="130">
        <v>145</v>
      </c>
      <c r="P31" s="131" t="s">
        <v>1083</v>
      </c>
      <c r="Q31" s="128">
        <v>13700.812499999998</v>
      </c>
      <c r="R31" s="133">
        <f t="shared" si="2"/>
        <v>1986617.8124999998</v>
      </c>
    </row>
    <row r="32" spans="1:18" s="115" customFormat="1" ht="13.5" customHeight="1" x14ac:dyDescent="0.2">
      <c r="A32" s="115" t="s">
        <v>1321</v>
      </c>
      <c r="B32" s="129" t="s">
        <v>1122</v>
      </c>
      <c r="C32" s="130">
        <v>5</v>
      </c>
      <c r="D32" s="131" t="s">
        <v>1083</v>
      </c>
      <c r="E32" s="132">
        <v>14333.8</v>
      </c>
      <c r="F32" s="133">
        <f t="shared" si="1"/>
        <v>71669</v>
      </c>
      <c r="H32" s="180"/>
      <c r="I32" s="181"/>
      <c r="J32" s="182"/>
      <c r="K32" s="183"/>
      <c r="L32" s="183"/>
      <c r="N32" s="129" t="s">
        <v>1122</v>
      </c>
      <c r="O32" s="130">
        <v>5</v>
      </c>
      <c r="P32" s="131" t="s">
        <v>1083</v>
      </c>
      <c r="Q32" s="128">
        <v>14835.482999999998</v>
      </c>
      <c r="R32" s="133">
        <f t="shared" si="2"/>
        <v>74177.414999999994</v>
      </c>
    </row>
    <row r="33" spans="1:18" s="115" customFormat="1" ht="13.5" customHeight="1" x14ac:dyDescent="0.2">
      <c r="A33" s="115" t="s">
        <v>1322</v>
      </c>
      <c r="B33" s="129" t="s">
        <v>1124</v>
      </c>
      <c r="C33" s="130">
        <v>17</v>
      </c>
      <c r="D33" s="131" t="s">
        <v>1083</v>
      </c>
      <c r="E33" s="132">
        <v>9960.4</v>
      </c>
      <c r="F33" s="133">
        <f t="shared" si="1"/>
        <v>169326.8</v>
      </c>
      <c r="H33" s="180"/>
      <c r="I33" s="181"/>
      <c r="J33" s="182"/>
      <c r="K33" s="183"/>
      <c r="L33" s="183"/>
      <c r="N33" s="129" t="s">
        <v>1124</v>
      </c>
      <c r="O33" s="130">
        <v>17</v>
      </c>
      <c r="P33" s="131" t="s">
        <v>1083</v>
      </c>
      <c r="Q33" s="128">
        <v>10309.013999999999</v>
      </c>
      <c r="R33" s="133">
        <f t="shared" si="2"/>
        <v>175253.23799999998</v>
      </c>
    </row>
    <row r="34" spans="1:18" s="115" customFormat="1" ht="13.5" customHeight="1" x14ac:dyDescent="0.2">
      <c r="A34" s="115" t="s">
        <v>1323</v>
      </c>
      <c r="B34" s="129" t="s">
        <v>1125</v>
      </c>
      <c r="C34" s="130">
        <v>93</v>
      </c>
      <c r="D34" s="131" t="s">
        <v>1083</v>
      </c>
      <c r="E34" s="132">
        <v>9845</v>
      </c>
      <c r="F34" s="133">
        <f t="shared" si="1"/>
        <v>915585</v>
      </c>
      <c r="H34" s="180"/>
      <c r="I34" s="181"/>
      <c r="J34" s="182"/>
      <c r="K34" s="183"/>
      <c r="L34" s="183"/>
      <c r="N34" s="129" t="s">
        <v>1125</v>
      </c>
      <c r="O34" s="130">
        <v>93</v>
      </c>
      <c r="P34" s="131" t="s">
        <v>1083</v>
      </c>
      <c r="Q34" s="128">
        <v>10189.574999999999</v>
      </c>
      <c r="R34" s="133">
        <f t="shared" si="2"/>
        <v>947630.47499999986</v>
      </c>
    </row>
    <row r="35" spans="1:18" s="115" customFormat="1" ht="13.5" customHeight="1" x14ac:dyDescent="0.2">
      <c r="A35" s="115" t="s">
        <v>1324</v>
      </c>
      <c r="B35" s="129" t="s">
        <v>1126</v>
      </c>
      <c r="C35" s="130">
        <v>460</v>
      </c>
      <c r="D35" s="131" t="s">
        <v>1083</v>
      </c>
      <c r="E35" s="132">
        <v>9845</v>
      </c>
      <c r="F35" s="133">
        <f t="shared" si="1"/>
        <v>4528700</v>
      </c>
      <c r="H35" s="180"/>
      <c r="I35" s="181"/>
      <c r="J35" s="182"/>
      <c r="K35" s="183"/>
      <c r="L35" s="183"/>
      <c r="N35" s="129" t="s">
        <v>1126</v>
      </c>
      <c r="O35" s="130">
        <v>460</v>
      </c>
      <c r="P35" s="131" t="s">
        <v>1083</v>
      </c>
      <c r="Q35" s="128">
        <v>10189.574999999999</v>
      </c>
      <c r="R35" s="133">
        <f t="shared" si="2"/>
        <v>4687204.4999999991</v>
      </c>
    </row>
    <row r="36" spans="1:18" s="115" customFormat="1" ht="13.5" customHeight="1" x14ac:dyDescent="0.2">
      <c r="A36" s="115" t="s">
        <v>1325</v>
      </c>
      <c r="B36" s="129" t="s">
        <v>1127</v>
      </c>
      <c r="C36" s="130">
        <v>41</v>
      </c>
      <c r="D36" s="131" t="s">
        <v>1083</v>
      </c>
      <c r="E36" s="132">
        <v>9960.4</v>
      </c>
      <c r="F36" s="133">
        <f t="shared" si="1"/>
        <v>408376.39999999997</v>
      </c>
      <c r="H36" s="180"/>
      <c r="I36" s="181"/>
      <c r="J36" s="182"/>
      <c r="K36" s="183"/>
      <c r="L36" s="183"/>
      <c r="N36" s="129" t="s">
        <v>1127</v>
      </c>
      <c r="O36" s="130">
        <v>41</v>
      </c>
      <c r="P36" s="131" t="s">
        <v>1083</v>
      </c>
      <c r="Q36" s="128">
        <v>10309.013999999999</v>
      </c>
      <c r="R36" s="133">
        <f t="shared" si="2"/>
        <v>422669.57399999996</v>
      </c>
    </row>
    <row r="37" spans="1:18" s="115" customFormat="1" ht="13.5" customHeight="1" x14ac:dyDescent="0.2">
      <c r="A37" s="115" t="s">
        <v>1326</v>
      </c>
      <c r="B37" s="129" t="s">
        <v>1128</v>
      </c>
      <c r="C37" s="130">
        <v>6</v>
      </c>
      <c r="D37" s="131" t="s">
        <v>1083</v>
      </c>
      <c r="E37" s="132">
        <v>11576</v>
      </c>
      <c r="F37" s="133">
        <f t="shared" si="1"/>
        <v>69456</v>
      </c>
      <c r="H37" s="180"/>
      <c r="I37" s="181"/>
      <c r="J37" s="182"/>
      <c r="K37" s="183"/>
      <c r="L37" s="183"/>
      <c r="N37" s="129" t="s">
        <v>1128</v>
      </c>
      <c r="O37" s="130">
        <v>6</v>
      </c>
      <c r="P37" s="131" t="s">
        <v>1083</v>
      </c>
      <c r="Q37" s="128">
        <v>11981.16</v>
      </c>
      <c r="R37" s="133">
        <f t="shared" si="2"/>
        <v>71886.959999999992</v>
      </c>
    </row>
    <row r="38" spans="1:18" s="115" customFormat="1" ht="13.5" customHeight="1" x14ac:dyDescent="0.2">
      <c r="A38" s="115" t="s">
        <v>1327</v>
      </c>
      <c r="B38" s="129" t="s">
        <v>1129</v>
      </c>
      <c r="C38" s="130">
        <v>11</v>
      </c>
      <c r="D38" s="131" t="s">
        <v>1083</v>
      </c>
      <c r="E38" s="132">
        <v>9845</v>
      </c>
      <c r="F38" s="133">
        <f t="shared" si="1"/>
        <v>108295</v>
      </c>
      <c r="H38" s="180"/>
      <c r="I38" s="181"/>
      <c r="J38" s="182"/>
      <c r="K38" s="183"/>
      <c r="L38" s="183"/>
      <c r="N38" s="129" t="s">
        <v>1129</v>
      </c>
      <c r="O38" s="130">
        <v>11</v>
      </c>
      <c r="P38" s="131" t="s">
        <v>1083</v>
      </c>
      <c r="Q38" s="128">
        <v>10189.574999999999</v>
      </c>
      <c r="R38" s="133">
        <f t="shared" si="2"/>
        <v>112085.32499999998</v>
      </c>
    </row>
    <row r="39" spans="1:18" s="115" customFormat="1" ht="13.5" customHeight="1" x14ac:dyDescent="0.2">
      <c r="A39" s="115" t="s">
        <v>1328</v>
      </c>
      <c r="B39" s="129" t="s">
        <v>1131</v>
      </c>
      <c r="C39" s="130">
        <v>8</v>
      </c>
      <c r="D39" s="131" t="s">
        <v>1083</v>
      </c>
      <c r="E39" s="132">
        <v>10605.8</v>
      </c>
      <c r="F39" s="133">
        <f t="shared" si="1"/>
        <v>84846.399999999994</v>
      </c>
      <c r="H39" s="180"/>
      <c r="I39" s="181"/>
      <c r="J39" s="182"/>
      <c r="K39" s="183"/>
      <c r="L39" s="183"/>
      <c r="N39" s="129" t="s">
        <v>1131</v>
      </c>
      <c r="O39" s="130">
        <v>8</v>
      </c>
      <c r="P39" s="131" t="s">
        <v>1083</v>
      </c>
      <c r="Q39" s="128">
        <v>10977.002999999999</v>
      </c>
      <c r="R39" s="133">
        <f t="shared" si="2"/>
        <v>87816.02399999999</v>
      </c>
    </row>
    <row r="40" spans="1:18" s="115" customFormat="1" ht="13.5" customHeight="1" x14ac:dyDescent="0.2">
      <c r="A40" s="115" t="s">
        <v>1329</v>
      </c>
      <c r="B40" s="129" t="s">
        <v>1133</v>
      </c>
      <c r="C40" s="130">
        <v>1</v>
      </c>
      <c r="D40" s="131" t="s">
        <v>1083</v>
      </c>
      <c r="E40" s="132">
        <v>10018.1</v>
      </c>
      <c r="F40" s="133">
        <f t="shared" si="1"/>
        <v>10018.1</v>
      </c>
      <c r="H40" s="180"/>
      <c r="I40" s="181"/>
      <c r="J40" s="182"/>
      <c r="K40" s="183"/>
      <c r="L40" s="183"/>
      <c r="N40" s="129" t="s">
        <v>1133</v>
      </c>
      <c r="O40" s="130">
        <v>1</v>
      </c>
      <c r="P40" s="131" t="s">
        <v>1083</v>
      </c>
      <c r="Q40" s="128">
        <v>10368.7335</v>
      </c>
      <c r="R40" s="133">
        <f t="shared" si="2"/>
        <v>10368.7335</v>
      </c>
    </row>
    <row r="41" spans="1:18" s="115" customFormat="1" ht="13.5" customHeight="1" x14ac:dyDescent="0.2">
      <c r="A41" s="115" t="s">
        <v>1330</v>
      </c>
      <c r="B41" s="129" t="s">
        <v>1142</v>
      </c>
      <c r="C41" s="130">
        <v>3</v>
      </c>
      <c r="D41" s="131" t="s">
        <v>1083</v>
      </c>
      <c r="E41" s="132">
        <v>6974.5</v>
      </c>
      <c r="F41" s="133">
        <f t="shared" si="1"/>
        <v>20923.5</v>
      </c>
      <c r="H41" s="180"/>
      <c r="I41" s="181"/>
      <c r="J41" s="182"/>
      <c r="K41" s="183"/>
      <c r="L41" s="183"/>
      <c r="N41" s="129" t="s">
        <v>1142</v>
      </c>
      <c r="O41" s="130">
        <v>3</v>
      </c>
      <c r="P41" s="131" t="s">
        <v>1083</v>
      </c>
      <c r="Q41" s="128">
        <v>7218.6074999999992</v>
      </c>
      <c r="R41" s="133">
        <f t="shared" si="2"/>
        <v>21655.822499999998</v>
      </c>
    </row>
    <row r="42" spans="1:18" s="115" customFormat="1" ht="13.5" customHeight="1" x14ac:dyDescent="0.2">
      <c r="A42" s="115" t="s">
        <v>1331</v>
      </c>
      <c r="B42" s="129" t="s">
        <v>1332</v>
      </c>
      <c r="C42" s="130">
        <v>1</v>
      </c>
      <c r="D42" s="131" t="s">
        <v>1083</v>
      </c>
      <c r="E42" s="132">
        <v>6686</v>
      </c>
      <c r="F42" s="133">
        <f t="shared" si="1"/>
        <v>6686</v>
      </c>
      <c r="H42" s="180"/>
      <c r="I42" s="181"/>
      <c r="J42" s="182"/>
      <c r="K42" s="183"/>
      <c r="L42" s="183"/>
      <c r="N42" s="129" t="s">
        <v>1332</v>
      </c>
      <c r="O42" s="130">
        <v>1</v>
      </c>
      <c r="P42" s="131" t="s">
        <v>1083</v>
      </c>
      <c r="Q42" s="128">
        <v>6920.0099999999993</v>
      </c>
      <c r="R42" s="133">
        <f t="shared" si="2"/>
        <v>6920.0099999999993</v>
      </c>
    </row>
    <row r="43" spans="1:18" s="115" customFormat="1" ht="13.5" customHeight="1" x14ac:dyDescent="0.2">
      <c r="A43" s="115" t="s">
        <v>1333</v>
      </c>
      <c r="B43" s="129" t="s">
        <v>1143</v>
      </c>
      <c r="C43" s="130">
        <v>1</v>
      </c>
      <c r="D43" s="131" t="s">
        <v>1083</v>
      </c>
      <c r="E43" s="132">
        <v>6686</v>
      </c>
      <c r="F43" s="133">
        <f t="shared" si="1"/>
        <v>6686</v>
      </c>
      <c r="H43" s="180"/>
      <c r="I43" s="181"/>
      <c r="J43" s="182"/>
      <c r="K43" s="183"/>
      <c r="L43" s="183"/>
      <c r="N43" s="129" t="s">
        <v>1143</v>
      </c>
      <c r="O43" s="130">
        <v>1</v>
      </c>
      <c r="P43" s="131" t="s">
        <v>1083</v>
      </c>
      <c r="Q43" s="128">
        <v>6920.0099999999993</v>
      </c>
      <c r="R43" s="133">
        <f t="shared" si="2"/>
        <v>6920.0099999999993</v>
      </c>
    </row>
    <row r="44" spans="1:18" s="115" customFormat="1" ht="13.5" customHeight="1" x14ac:dyDescent="0.2">
      <c r="A44" s="115" t="s">
        <v>1334</v>
      </c>
      <c r="B44" s="129" t="s">
        <v>1144</v>
      </c>
      <c r="C44" s="130">
        <v>10</v>
      </c>
      <c r="D44" s="131" t="s">
        <v>1083</v>
      </c>
      <c r="E44" s="132">
        <v>7118.75</v>
      </c>
      <c r="F44" s="133">
        <f t="shared" si="1"/>
        <v>71187.5</v>
      </c>
      <c r="H44" s="180"/>
      <c r="I44" s="181"/>
      <c r="J44" s="182"/>
      <c r="K44" s="183"/>
      <c r="L44" s="183"/>
      <c r="N44" s="129" t="s">
        <v>1144</v>
      </c>
      <c r="O44" s="130">
        <v>10</v>
      </c>
      <c r="P44" s="131" t="s">
        <v>1083</v>
      </c>
      <c r="Q44" s="128">
        <v>7367.9062499999991</v>
      </c>
      <c r="R44" s="133">
        <f t="shared" si="2"/>
        <v>73679.062499999985</v>
      </c>
    </row>
    <row r="45" spans="1:18" s="115" customFormat="1" ht="13.5" customHeight="1" x14ac:dyDescent="0.2">
      <c r="A45" s="115" t="s">
        <v>1335</v>
      </c>
      <c r="B45" s="129" t="s">
        <v>1145</v>
      </c>
      <c r="C45" s="130">
        <v>17</v>
      </c>
      <c r="D45" s="131" t="s">
        <v>1083</v>
      </c>
      <c r="E45" s="132">
        <v>6686</v>
      </c>
      <c r="F45" s="133">
        <f t="shared" si="1"/>
        <v>113662</v>
      </c>
      <c r="H45" s="180"/>
      <c r="I45" s="181"/>
      <c r="J45" s="182"/>
      <c r="K45" s="183"/>
      <c r="L45" s="183"/>
      <c r="N45" s="129" t="s">
        <v>1145</v>
      </c>
      <c r="O45" s="130">
        <v>17</v>
      </c>
      <c r="P45" s="131" t="s">
        <v>1083</v>
      </c>
      <c r="Q45" s="128">
        <v>6920.0099999999993</v>
      </c>
      <c r="R45" s="133">
        <f t="shared" si="2"/>
        <v>117640.16999999998</v>
      </c>
    </row>
    <row r="46" spans="1:18" s="115" customFormat="1" ht="13.5" customHeight="1" x14ac:dyDescent="0.2">
      <c r="A46" s="115" t="s">
        <v>1336</v>
      </c>
      <c r="B46" s="129" t="s">
        <v>1146</v>
      </c>
      <c r="C46" s="130">
        <v>3</v>
      </c>
      <c r="D46" s="131" t="s">
        <v>1083</v>
      </c>
      <c r="E46" s="132">
        <v>7118.75</v>
      </c>
      <c r="F46" s="133">
        <f t="shared" si="1"/>
        <v>21356.25</v>
      </c>
      <c r="H46" s="180"/>
      <c r="I46" s="181"/>
      <c r="J46" s="182"/>
      <c r="K46" s="183"/>
      <c r="L46" s="183"/>
      <c r="N46" s="129" t="s">
        <v>1146</v>
      </c>
      <c r="O46" s="130">
        <v>3</v>
      </c>
      <c r="P46" s="131" t="s">
        <v>1083</v>
      </c>
      <c r="Q46" s="128">
        <v>7367.9062499999991</v>
      </c>
      <c r="R46" s="133">
        <f t="shared" si="2"/>
        <v>22103.718749999996</v>
      </c>
    </row>
    <row r="47" spans="1:18" s="115" customFormat="1" ht="13.5" customHeight="1" x14ac:dyDescent="0.2">
      <c r="A47" s="115" t="s">
        <v>1337</v>
      </c>
      <c r="B47" s="129" t="s">
        <v>1338</v>
      </c>
      <c r="C47" s="130">
        <v>3</v>
      </c>
      <c r="D47" s="131" t="s">
        <v>1083</v>
      </c>
      <c r="E47" s="132">
        <v>7067.35</v>
      </c>
      <c r="F47" s="133">
        <f t="shared" si="1"/>
        <v>21202.050000000003</v>
      </c>
      <c r="H47" s="180"/>
      <c r="I47" s="181"/>
      <c r="J47" s="182"/>
      <c r="K47" s="183"/>
      <c r="L47" s="183"/>
      <c r="N47" s="129" t="s">
        <v>1338</v>
      </c>
      <c r="O47" s="130">
        <v>3</v>
      </c>
      <c r="P47" s="131" t="s">
        <v>1083</v>
      </c>
      <c r="Q47" s="128">
        <v>7314.7072499999995</v>
      </c>
      <c r="R47" s="133">
        <f t="shared" si="2"/>
        <v>21944.121749999998</v>
      </c>
    </row>
    <row r="48" spans="1:18" s="115" customFormat="1" ht="13.5" customHeight="1" x14ac:dyDescent="0.2">
      <c r="A48" s="115" t="s">
        <v>1339</v>
      </c>
      <c r="B48" s="129" t="s">
        <v>1166</v>
      </c>
      <c r="C48" s="130">
        <v>1</v>
      </c>
      <c r="D48" s="131" t="s">
        <v>1083</v>
      </c>
      <c r="E48" s="132">
        <v>7407.25</v>
      </c>
      <c r="F48" s="133">
        <f t="shared" si="1"/>
        <v>7407.25</v>
      </c>
      <c r="H48" s="180"/>
      <c r="I48" s="181"/>
      <c r="J48" s="182"/>
      <c r="K48" s="183"/>
      <c r="L48" s="183"/>
      <c r="N48" s="129" t="s">
        <v>1166</v>
      </c>
      <c r="O48" s="130">
        <v>1</v>
      </c>
      <c r="P48" s="131" t="s">
        <v>1083</v>
      </c>
      <c r="Q48" s="128">
        <v>7666.5037499999999</v>
      </c>
      <c r="R48" s="133">
        <f t="shared" si="2"/>
        <v>7666.5037499999999</v>
      </c>
    </row>
    <row r="49" spans="1:18" s="115" customFormat="1" ht="13.5" customHeight="1" x14ac:dyDescent="0.2">
      <c r="A49" s="115" t="s">
        <v>1340</v>
      </c>
      <c r="B49" s="129" t="s">
        <v>1167</v>
      </c>
      <c r="C49" s="130">
        <v>3</v>
      </c>
      <c r="D49" s="131" t="s">
        <v>1083</v>
      </c>
      <c r="E49" s="132">
        <v>7407.25</v>
      </c>
      <c r="F49" s="133">
        <f t="shared" si="1"/>
        <v>22221.75</v>
      </c>
      <c r="H49" s="180"/>
      <c r="I49" s="181"/>
      <c r="J49" s="182"/>
      <c r="K49" s="183"/>
      <c r="L49" s="183"/>
      <c r="N49" s="129" t="s">
        <v>1167</v>
      </c>
      <c r="O49" s="130">
        <v>3</v>
      </c>
      <c r="P49" s="131" t="s">
        <v>1083</v>
      </c>
      <c r="Q49" s="128">
        <v>7666.5037499999999</v>
      </c>
      <c r="R49" s="133">
        <f t="shared" si="2"/>
        <v>22999.51125</v>
      </c>
    </row>
    <row r="50" spans="1:18" s="115" customFormat="1" ht="13.5" customHeight="1" x14ac:dyDescent="0.2">
      <c r="A50" s="115" t="s">
        <v>1341</v>
      </c>
      <c r="B50" s="129" t="s">
        <v>1168</v>
      </c>
      <c r="C50" s="130">
        <v>7</v>
      </c>
      <c r="D50" s="131" t="s">
        <v>1083</v>
      </c>
      <c r="E50" s="132">
        <v>6974.5</v>
      </c>
      <c r="F50" s="133">
        <f t="shared" si="1"/>
        <v>48821.5</v>
      </c>
      <c r="H50" s="180"/>
      <c r="I50" s="181"/>
      <c r="J50" s="182"/>
      <c r="K50" s="183"/>
      <c r="L50" s="183"/>
      <c r="N50" s="129" t="s">
        <v>1168</v>
      </c>
      <c r="O50" s="130">
        <v>7</v>
      </c>
      <c r="P50" s="131" t="s">
        <v>1083</v>
      </c>
      <c r="Q50" s="128">
        <v>7218.6074999999992</v>
      </c>
      <c r="R50" s="133">
        <f t="shared" si="2"/>
        <v>50530.252499999995</v>
      </c>
    </row>
    <row r="51" spans="1:18" s="115" customFormat="1" ht="13.5" customHeight="1" x14ac:dyDescent="0.2">
      <c r="A51" s="115" t="s">
        <v>948</v>
      </c>
      <c r="B51" s="129" t="s">
        <v>1169</v>
      </c>
      <c r="C51" s="130">
        <v>806</v>
      </c>
      <c r="D51" s="131" t="s">
        <v>1083</v>
      </c>
      <c r="E51" s="132">
        <v>13813</v>
      </c>
      <c r="F51" s="133">
        <f t="shared" si="1"/>
        <v>11133278</v>
      </c>
      <c r="H51" s="180"/>
      <c r="I51" s="181"/>
      <c r="J51" s="182"/>
      <c r="K51" s="183"/>
      <c r="L51" s="183"/>
      <c r="N51" s="129" t="s">
        <v>1169</v>
      </c>
      <c r="O51" s="130">
        <v>806</v>
      </c>
      <c r="P51" s="131" t="s">
        <v>1083</v>
      </c>
      <c r="Q51" s="128">
        <v>14296.454999999998</v>
      </c>
      <c r="R51" s="133">
        <f t="shared" si="2"/>
        <v>11522942.729999999</v>
      </c>
    </row>
    <row r="52" spans="1:18" s="115" customFormat="1" ht="13.5" customHeight="1" x14ac:dyDescent="0.2">
      <c r="A52" s="115" t="s">
        <v>1045</v>
      </c>
      <c r="B52" s="135" t="s">
        <v>1288</v>
      </c>
      <c r="C52" s="136">
        <v>1</v>
      </c>
      <c r="D52" s="137" t="s">
        <v>1083</v>
      </c>
      <c r="E52" s="138">
        <v>4062.8</v>
      </c>
      <c r="F52" s="139">
        <f t="shared" si="1"/>
        <v>4062.8</v>
      </c>
      <c r="H52" s="184"/>
      <c r="I52" s="185"/>
      <c r="J52" s="186"/>
      <c r="K52" s="187"/>
      <c r="L52" s="187"/>
      <c r="N52" s="135" t="s">
        <v>1288</v>
      </c>
      <c r="O52" s="136">
        <v>1</v>
      </c>
      <c r="P52" s="137" t="s">
        <v>1083</v>
      </c>
      <c r="Q52" s="128">
        <v>4204.9979999999996</v>
      </c>
      <c r="R52" s="139"/>
    </row>
    <row r="53" spans="1:18" s="115" customFormat="1" ht="13.5" customHeight="1" x14ac:dyDescent="0.2">
      <c r="A53" s="115" t="s">
        <v>1004</v>
      </c>
      <c r="B53" s="129" t="s">
        <v>1170</v>
      </c>
      <c r="C53" s="130">
        <v>62</v>
      </c>
      <c r="D53" s="131" t="s">
        <v>1083</v>
      </c>
      <c r="E53" s="132">
        <v>37863</v>
      </c>
      <c r="F53" s="133">
        <f t="shared" si="1"/>
        <v>2347506</v>
      </c>
      <c r="H53" s="180"/>
      <c r="I53" s="181"/>
      <c r="J53" s="182"/>
      <c r="K53" s="183"/>
      <c r="L53" s="183"/>
      <c r="N53" s="129" t="s">
        <v>1170</v>
      </c>
      <c r="O53" s="130">
        <v>62</v>
      </c>
      <c r="P53" s="131" t="s">
        <v>1083</v>
      </c>
      <c r="Q53" s="128">
        <v>39188.204999999994</v>
      </c>
      <c r="R53" s="133">
        <f t="shared" ref="R53:R59" si="3">O53*Q53</f>
        <v>2429668.7099999995</v>
      </c>
    </row>
    <row r="54" spans="1:18" s="115" customFormat="1" ht="13.5" customHeight="1" x14ac:dyDescent="0.2">
      <c r="A54" s="115" t="s">
        <v>1006</v>
      </c>
      <c r="B54" s="129" t="s">
        <v>1171</v>
      </c>
      <c r="C54" s="140">
        <v>1</v>
      </c>
      <c r="D54" s="131" t="s">
        <v>1083</v>
      </c>
      <c r="E54" s="132">
        <v>27172.75</v>
      </c>
      <c r="F54" s="133">
        <f t="shared" si="1"/>
        <v>27172.75</v>
      </c>
      <c r="H54" s="180"/>
      <c r="I54" s="181"/>
      <c r="J54" s="182"/>
      <c r="K54" s="183"/>
      <c r="L54" s="183"/>
      <c r="N54" s="129" t="s">
        <v>1171</v>
      </c>
      <c r="O54" s="140">
        <v>1</v>
      </c>
      <c r="P54" s="131" t="s">
        <v>1083</v>
      </c>
      <c r="Q54" s="128">
        <v>28123.796249999999</v>
      </c>
      <c r="R54" s="133">
        <f t="shared" si="3"/>
        <v>28123.796249999999</v>
      </c>
    </row>
    <row r="55" spans="1:18" s="115" customFormat="1" ht="13.5" customHeight="1" x14ac:dyDescent="0.2">
      <c r="A55" s="115" t="s">
        <v>949</v>
      </c>
      <c r="B55" s="141" t="s">
        <v>1172</v>
      </c>
      <c r="C55" s="142">
        <v>9435.25</v>
      </c>
      <c r="D55" s="143">
        <v>1</v>
      </c>
      <c r="E55" s="142">
        <v>168.7</v>
      </c>
      <c r="F55" s="133">
        <f t="shared" si="1"/>
        <v>1591726.6749999998</v>
      </c>
      <c r="H55" s="180"/>
      <c r="I55" s="188"/>
      <c r="J55" s="189"/>
      <c r="K55" s="188"/>
      <c r="L55" s="183"/>
      <c r="N55" s="141" t="s">
        <v>1172</v>
      </c>
      <c r="O55" s="142">
        <v>9435.25</v>
      </c>
      <c r="P55" s="143">
        <v>1</v>
      </c>
      <c r="Q55" s="128">
        <v>174.60449999999997</v>
      </c>
      <c r="R55" s="133">
        <f t="shared" si="3"/>
        <v>1647437.1086249996</v>
      </c>
    </row>
    <row r="56" spans="1:18" s="115" customFormat="1" ht="13.5" customHeight="1" x14ac:dyDescent="0.2">
      <c r="A56" s="115" t="s">
        <v>950</v>
      </c>
      <c r="B56" s="141" t="s">
        <v>1173</v>
      </c>
      <c r="C56" s="140">
        <v>92572</v>
      </c>
      <c r="D56" s="143">
        <v>1</v>
      </c>
      <c r="E56" s="142">
        <v>139.69999999999999</v>
      </c>
      <c r="F56" s="133">
        <f t="shared" si="1"/>
        <v>12932308.399999999</v>
      </c>
      <c r="H56" s="180"/>
      <c r="I56" s="181"/>
      <c r="J56" s="189"/>
      <c r="K56" s="188"/>
      <c r="L56" s="183"/>
      <c r="N56" s="141" t="s">
        <v>1173</v>
      </c>
      <c r="O56" s="140">
        <v>92572</v>
      </c>
      <c r="P56" s="143">
        <v>1</v>
      </c>
      <c r="Q56" s="128">
        <v>144.58949999999999</v>
      </c>
      <c r="R56" s="133">
        <f t="shared" si="3"/>
        <v>13384939.193999998</v>
      </c>
    </row>
    <row r="57" spans="1:18" s="115" customFormat="1" ht="13.5" customHeight="1" x14ac:dyDescent="0.2">
      <c r="A57" s="115" t="s">
        <v>957</v>
      </c>
      <c r="B57" s="141" t="s">
        <v>1191</v>
      </c>
      <c r="C57" s="142">
        <v>15631.09</v>
      </c>
      <c r="D57" s="143">
        <v>1</v>
      </c>
      <c r="E57" s="142">
        <v>298.7</v>
      </c>
      <c r="F57" s="133">
        <f t="shared" si="1"/>
        <v>4669006.5829999996</v>
      </c>
      <c r="H57" s="180"/>
      <c r="I57" s="188"/>
      <c r="J57" s="189"/>
      <c r="K57" s="188"/>
      <c r="L57" s="183"/>
      <c r="N57" s="141" t="s">
        <v>1191</v>
      </c>
      <c r="O57" s="142">
        <v>15631.09</v>
      </c>
      <c r="P57" s="143">
        <v>1</v>
      </c>
      <c r="Q57" s="128">
        <v>309.15449999999998</v>
      </c>
      <c r="R57" s="133">
        <f t="shared" si="3"/>
        <v>4832421.8134049997</v>
      </c>
    </row>
    <row r="58" spans="1:18" s="115" customFormat="1" ht="13.5" customHeight="1" x14ac:dyDescent="0.2">
      <c r="A58" s="115" t="s">
        <v>958</v>
      </c>
      <c r="B58" s="144" t="s">
        <v>1192</v>
      </c>
      <c r="C58" s="145">
        <v>29353</v>
      </c>
      <c r="D58" s="146">
        <v>1</v>
      </c>
      <c r="E58" s="147">
        <v>135.69999999999999</v>
      </c>
      <c r="F58" s="148">
        <f t="shared" si="1"/>
        <v>3983202.0999999996</v>
      </c>
      <c r="H58" s="180"/>
      <c r="I58" s="181"/>
      <c r="J58" s="189"/>
      <c r="K58" s="188"/>
      <c r="L58" s="183"/>
      <c r="N58" s="144" t="s">
        <v>1192</v>
      </c>
      <c r="O58" s="145">
        <v>29353</v>
      </c>
      <c r="P58" s="146">
        <v>1</v>
      </c>
      <c r="Q58" s="149">
        <v>140.44949999999997</v>
      </c>
      <c r="R58" s="148">
        <f t="shared" si="3"/>
        <v>4122614.1734999991</v>
      </c>
    </row>
    <row r="59" spans="1:18" s="115" customFormat="1" ht="13.5" customHeight="1" x14ac:dyDescent="0.2">
      <c r="A59" s="115" t="s">
        <v>1342</v>
      </c>
      <c r="B59" s="129" t="s">
        <v>1110</v>
      </c>
      <c r="C59" s="150">
        <v>186.2</v>
      </c>
      <c r="D59" s="131" t="s">
        <v>1111</v>
      </c>
      <c r="E59" s="132">
        <v>2885</v>
      </c>
      <c r="F59" s="133">
        <f t="shared" si="1"/>
        <v>537187</v>
      </c>
      <c r="H59" s="180"/>
      <c r="I59" s="190"/>
      <c r="J59" s="182"/>
      <c r="K59" s="183"/>
      <c r="L59" s="183"/>
      <c r="N59" s="129" t="s">
        <v>1110</v>
      </c>
      <c r="O59" s="150">
        <v>186.2</v>
      </c>
      <c r="P59" s="131" t="s">
        <v>1111</v>
      </c>
      <c r="Q59" s="128">
        <v>2985.9749999999999</v>
      </c>
      <c r="R59" s="133">
        <f t="shared" si="3"/>
        <v>555988.54499999993</v>
      </c>
    </row>
    <row r="60" spans="1:18" s="115" customFormat="1" ht="13.5" customHeight="1" x14ac:dyDescent="0.2">
      <c r="A60" s="115" t="s">
        <v>1343</v>
      </c>
      <c r="B60" s="135" t="s">
        <v>1118</v>
      </c>
      <c r="C60" s="151">
        <v>796.47</v>
      </c>
      <c r="D60" s="137" t="s">
        <v>1111</v>
      </c>
      <c r="E60" s="138">
        <v>2885</v>
      </c>
      <c r="F60" s="139">
        <f t="shared" si="1"/>
        <v>2297815.9500000002</v>
      </c>
      <c r="H60" s="184"/>
      <c r="I60" s="191"/>
      <c r="J60" s="186"/>
      <c r="K60" s="187"/>
      <c r="L60" s="187"/>
      <c r="N60" s="135" t="s">
        <v>1118</v>
      </c>
      <c r="O60" s="151">
        <v>796.47</v>
      </c>
      <c r="P60" s="137" t="s">
        <v>1111</v>
      </c>
      <c r="Q60" s="128">
        <v>2985.9749999999999</v>
      </c>
      <c r="R60" s="139"/>
    </row>
    <row r="61" spans="1:18" s="115" customFormat="1" ht="13.5" customHeight="1" x14ac:dyDescent="0.2">
      <c r="A61" s="115" t="s">
        <v>1344</v>
      </c>
      <c r="B61" s="129" t="s">
        <v>1121</v>
      </c>
      <c r="C61" s="152">
        <v>295.82</v>
      </c>
      <c r="D61" s="131" t="s">
        <v>1111</v>
      </c>
      <c r="E61" s="132">
        <v>2885</v>
      </c>
      <c r="F61" s="133">
        <f t="shared" si="1"/>
        <v>853440.7</v>
      </c>
      <c r="H61" s="180"/>
      <c r="I61" s="188"/>
      <c r="J61" s="182"/>
      <c r="K61" s="183"/>
      <c r="L61" s="183"/>
      <c r="N61" s="129" t="s">
        <v>1121</v>
      </c>
      <c r="O61" s="152">
        <v>295.82</v>
      </c>
      <c r="P61" s="131" t="s">
        <v>1111</v>
      </c>
      <c r="Q61" s="128">
        <v>2985.9749999999999</v>
      </c>
      <c r="R61" s="133">
        <f t="shared" ref="R61:R63" si="4">O61*Q61</f>
        <v>883311.12449999992</v>
      </c>
    </row>
    <row r="62" spans="1:18" s="115" customFormat="1" ht="13.5" customHeight="1" x14ac:dyDescent="0.2">
      <c r="A62" s="115" t="s">
        <v>1345</v>
      </c>
      <c r="B62" s="129" t="s">
        <v>1123</v>
      </c>
      <c r="C62" s="150">
        <v>2514.1</v>
      </c>
      <c r="D62" s="131" t="s">
        <v>1111</v>
      </c>
      <c r="E62" s="132">
        <v>2885</v>
      </c>
      <c r="F62" s="133">
        <f t="shared" si="1"/>
        <v>7253178.5</v>
      </c>
      <c r="H62" s="180"/>
      <c r="I62" s="190"/>
      <c r="J62" s="182"/>
      <c r="K62" s="183"/>
      <c r="L62" s="183"/>
      <c r="N62" s="129" t="s">
        <v>1123</v>
      </c>
      <c r="O62" s="150">
        <v>2514.1</v>
      </c>
      <c r="P62" s="131" t="s">
        <v>1111</v>
      </c>
      <c r="Q62" s="128">
        <v>2985.9749999999999</v>
      </c>
      <c r="R62" s="133">
        <f t="shared" si="4"/>
        <v>7507039.7474999996</v>
      </c>
    </row>
    <row r="63" spans="1:18" s="115" customFormat="1" ht="13.5" customHeight="1" x14ac:dyDescent="0.2">
      <c r="A63" s="115" t="s">
        <v>1346</v>
      </c>
      <c r="B63" s="129" t="s">
        <v>1132</v>
      </c>
      <c r="C63" s="152">
        <v>150.15</v>
      </c>
      <c r="D63" s="131" t="s">
        <v>1111</v>
      </c>
      <c r="E63" s="132">
        <v>2885</v>
      </c>
      <c r="F63" s="133">
        <f t="shared" si="1"/>
        <v>433182.75</v>
      </c>
      <c r="H63" s="180"/>
      <c r="I63" s="188"/>
      <c r="J63" s="182"/>
      <c r="K63" s="183"/>
      <c r="L63" s="183"/>
      <c r="N63" s="129" t="s">
        <v>1132</v>
      </c>
      <c r="O63" s="152">
        <v>150.15</v>
      </c>
      <c r="P63" s="131" t="s">
        <v>1111</v>
      </c>
      <c r="Q63" s="128">
        <v>2985.9749999999999</v>
      </c>
      <c r="R63" s="133">
        <f t="shared" si="4"/>
        <v>448344.14624999999</v>
      </c>
    </row>
    <row r="64" spans="1:18" s="115" customFormat="1" ht="13.5" customHeight="1" x14ac:dyDescent="0.2">
      <c r="A64" s="115" t="s">
        <v>1347</v>
      </c>
      <c r="B64" s="135" t="s">
        <v>1290</v>
      </c>
      <c r="C64" s="151">
        <v>1.72</v>
      </c>
      <c r="D64" s="137" t="s">
        <v>1111</v>
      </c>
      <c r="E64" s="138">
        <v>2885</v>
      </c>
      <c r="F64" s="139">
        <f t="shared" si="1"/>
        <v>4962.2</v>
      </c>
      <c r="H64" s="184"/>
      <c r="I64" s="191"/>
      <c r="J64" s="186"/>
      <c r="K64" s="187"/>
      <c r="L64" s="187"/>
      <c r="N64" s="135" t="s">
        <v>1290</v>
      </c>
      <c r="O64" s="151">
        <v>1.72</v>
      </c>
      <c r="P64" s="137" t="s">
        <v>1111</v>
      </c>
      <c r="Q64" s="128">
        <v>2985.9749999999999</v>
      </c>
      <c r="R64" s="139"/>
    </row>
    <row r="65" spans="1:18" s="115" customFormat="1" ht="13.5" customHeight="1" x14ac:dyDescent="0.2">
      <c r="A65" s="115" t="s">
        <v>1348</v>
      </c>
      <c r="B65" s="135" t="s">
        <v>1134</v>
      </c>
      <c r="C65" s="153">
        <v>0.7</v>
      </c>
      <c r="D65" s="137" t="s">
        <v>1111</v>
      </c>
      <c r="E65" s="138">
        <v>2885</v>
      </c>
      <c r="F65" s="139">
        <f t="shared" si="1"/>
        <v>2019.4999999999998</v>
      </c>
      <c r="H65" s="184"/>
      <c r="I65" s="192"/>
      <c r="J65" s="186"/>
      <c r="K65" s="187"/>
      <c r="L65" s="187"/>
      <c r="N65" s="135" t="s">
        <v>1134</v>
      </c>
      <c r="O65" s="153">
        <v>0.7</v>
      </c>
      <c r="P65" s="137" t="s">
        <v>1111</v>
      </c>
      <c r="Q65" s="128">
        <v>2985.9749999999999</v>
      </c>
      <c r="R65" s="139"/>
    </row>
    <row r="66" spans="1:18" s="115" customFormat="1" ht="13.5" customHeight="1" x14ac:dyDescent="0.2">
      <c r="A66" s="115" t="s">
        <v>1349</v>
      </c>
      <c r="B66" s="135" t="s">
        <v>1295</v>
      </c>
      <c r="C66" s="153">
        <v>0.7</v>
      </c>
      <c r="D66" s="137" t="s">
        <v>1111</v>
      </c>
      <c r="E66" s="138">
        <v>2885</v>
      </c>
      <c r="F66" s="139">
        <f t="shared" si="1"/>
        <v>2019.4999999999998</v>
      </c>
      <c r="H66" s="184"/>
      <c r="I66" s="192"/>
      <c r="J66" s="186"/>
      <c r="K66" s="187"/>
      <c r="L66" s="187"/>
      <c r="N66" s="135" t="s">
        <v>1295</v>
      </c>
      <c r="O66" s="153">
        <v>0.7</v>
      </c>
      <c r="P66" s="137" t="s">
        <v>1111</v>
      </c>
      <c r="Q66" s="128">
        <v>2985.9749999999999</v>
      </c>
      <c r="R66" s="139"/>
    </row>
    <row r="67" spans="1:18" s="115" customFormat="1" ht="13.5" customHeight="1" x14ac:dyDescent="0.2">
      <c r="A67" s="115" t="s">
        <v>1350</v>
      </c>
      <c r="B67" s="135" t="s">
        <v>1136</v>
      </c>
      <c r="C67" s="151">
        <v>5.85</v>
      </c>
      <c r="D67" s="137" t="s">
        <v>1111</v>
      </c>
      <c r="E67" s="138">
        <v>2885</v>
      </c>
      <c r="F67" s="139">
        <f t="shared" si="1"/>
        <v>16877.25</v>
      </c>
      <c r="H67" s="184"/>
      <c r="I67" s="191"/>
      <c r="J67" s="186"/>
      <c r="K67" s="187"/>
      <c r="L67" s="187"/>
      <c r="N67" s="135" t="s">
        <v>1136</v>
      </c>
      <c r="O67" s="151">
        <v>5.85</v>
      </c>
      <c r="P67" s="137" t="s">
        <v>1111</v>
      </c>
      <c r="Q67" s="128">
        <v>2985.9749999999999</v>
      </c>
      <c r="R67" s="139"/>
    </row>
    <row r="68" spans="1:18" s="115" customFormat="1" ht="13.5" customHeight="1" x14ac:dyDescent="0.2">
      <c r="A68" s="115" t="s">
        <v>1351</v>
      </c>
      <c r="B68" s="135" t="s">
        <v>1137</v>
      </c>
      <c r="C68" s="153">
        <v>11.7</v>
      </c>
      <c r="D68" s="137" t="s">
        <v>1111</v>
      </c>
      <c r="E68" s="138">
        <v>2885</v>
      </c>
      <c r="F68" s="139">
        <f t="shared" si="1"/>
        <v>33754.5</v>
      </c>
      <c r="H68" s="184"/>
      <c r="I68" s="192"/>
      <c r="J68" s="186"/>
      <c r="K68" s="187"/>
      <c r="L68" s="187"/>
      <c r="N68" s="135" t="s">
        <v>1137</v>
      </c>
      <c r="O68" s="153">
        <v>11.7</v>
      </c>
      <c r="P68" s="137" t="s">
        <v>1111</v>
      </c>
      <c r="Q68" s="128">
        <v>2985.9749999999999</v>
      </c>
      <c r="R68" s="139"/>
    </row>
    <row r="69" spans="1:18" s="115" customFormat="1" ht="13.5" customHeight="1" x14ac:dyDescent="0.2">
      <c r="A69" s="115" t="s">
        <v>1352</v>
      </c>
      <c r="B69" s="135" t="s">
        <v>1138</v>
      </c>
      <c r="C69" s="153">
        <v>0.6</v>
      </c>
      <c r="D69" s="137" t="s">
        <v>1111</v>
      </c>
      <c r="E69" s="138">
        <v>2885</v>
      </c>
      <c r="F69" s="139">
        <f t="shared" si="1"/>
        <v>1731</v>
      </c>
      <c r="H69" s="184"/>
      <c r="I69" s="192"/>
      <c r="J69" s="186"/>
      <c r="K69" s="187"/>
      <c r="L69" s="187"/>
      <c r="N69" s="135" t="s">
        <v>1138</v>
      </c>
      <c r="O69" s="153">
        <v>0.6</v>
      </c>
      <c r="P69" s="137" t="s">
        <v>1111</v>
      </c>
      <c r="Q69" s="128">
        <v>2985.9749999999999</v>
      </c>
      <c r="R69" s="139"/>
    </row>
    <row r="70" spans="1:18" s="115" customFormat="1" ht="13.5" customHeight="1" x14ac:dyDescent="0.2">
      <c r="A70" s="115" t="s">
        <v>1353</v>
      </c>
      <c r="B70" s="135" t="s">
        <v>1300</v>
      </c>
      <c r="C70" s="153">
        <v>1.2</v>
      </c>
      <c r="D70" s="137" t="s">
        <v>1111</v>
      </c>
      <c r="E70" s="138">
        <v>2885</v>
      </c>
      <c r="F70" s="139">
        <f t="shared" si="1"/>
        <v>3462</v>
      </c>
      <c r="H70" s="184"/>
      <c r="I70" s="192"/>
      <c r="J70" s="186"/>
      <c r="K70" s="187"/>
      <c r="L70" s="187"/>
      <c r="N70" s="135" t="s">
        <v>1300</v>
      </c>
      <c r="O70" s="153">
        <v>1.2</v>
      </c>
      <c r="P70" s="137" t="s">
        <v>1111</v>
      </c>
      <c r="Q70" s="128">
        <v>2985.9749999999999</v>
      </c>
      <c r="R70" s="139"/>
    </row>
    <row r="71" spans="1:18" s="115" customFormat="1" ht="13.5" customHeight="1" x14ac:dyDescent="0.2">
      <c r="A71" s="115" t="s">
        <v>1354</v>
      </c>
      <c r="B71" s="129" t="s">
        <v>1139</v>
      </c>
      <c r="C71" s="130">
        <v>1</v>
      </c>
      <c r="D71" s="131" t="s">
        <v>1111</v>
      </c>
      <c r="E71" s="132">
        <v>2885</v>
      </c>
      <c r="F71" s="133">
        <f t="shared" ref="F71:F89" si="5">C71*E71</f>
        <v>2885</v>
      </c>
      <c r="H71" s="180"/>
      <c r="I71" s="181"/>
      <c r="J71" s="182"/>
      <c r="K71" s="183"/>
      <c r="L71" s="183"/>
      <c r="N71" s="129" t="s">
        <v>1139</v>
      </c>
      <c r="O71" s="130">
        <v>1</v>
      </c>
      <c r="P71" s="131" t="s">
        <v>1111</v>
      </c>
      <c r="Q71" s="128">
        <v>2985.9749999999999</v>
      </c>
      <c r="R71" s="133">
        <f t="shared" ref="R71" si="6">O71*Q71</f>
        <v>2985.9749999999999</v>
      </c>
    </row>
    <row r="72" spans="1:18" s="115" customFormat="1" ht="13.5" customHeight="1" x14ac:dyDescent="0.2">
      <c r="A72" s="115" t="s">
        <v>1355</v>
      </c>
      <c r="B72" s="135" t="s">
        <v>1302</v>
      </c>
      <c r="C72" s="136">
        <v>1</v>
      </c>
      <c r="D72" s="137" t="s">
        <v>1111</v>
      </c>
      <c r="E72" s="138">
        <v>2885</v>
      </c>
      <c r="F72" s="139">
        <f t="shared" si="5"/>
        <v>2885</v>
      </c>
      <c r="H72" s="184"/>
      <c r="I72" s="185"/>
      <c r="J72" s="186"/>
      <c r="K72" s="187"/>
      <c r="L72" s="187"/>
      <c r="N72" s="135" t="s">
        <v>1302</v>
      </c>
      <c r="O72" s="136">
        <v>1</v>
      </c>
      <c r="P72" s="137" t="s">
        <v>1111</v>
      </c>
      <c r="Q72" s="128">
        <v>2985.9749999999999</v>
      </c>
      <c r="R72" s="139"/>
    </row>
    <row r="73" spans="1:18" s="115" customFormat="1" ht="13.5" customHeight="1" x14ac:dyDescent="0.2">
      <c r="A73" s="115" t="s">
        <v>1356</v>
      </c>
      <c r="B73" s="135" t="s">
        <v>1304</v>
      </c>
      <c r="C73" s="151">
        <v>9.3800000000000008</v>
      </c>
      <c r="D73" s="137" t="s">
        <v>1111</v>
      </c>
      <c r="E73" s="138">
        <v>2885</v>
      </c>
      <c r="F73" s="139">
        <f t="shared" si="5"/>
        <v>27061.300000000003</v>
      </c>
      <c r="H73" s="184"/>
      <c r="I73" s="191"/>
      <c r="J73" s="186"/>
      <c r="K73" s="187"/>
      <c r="L73" s="187"/>
      <c r="N73" s="135" t="s">
        <v>1304</v>
      </c>
      <c r="O73" s="151">
        <v>9.3800000000000008</v>
      </c>
      <c r="P73" s="137" t="s">
        <v>1111</v>
      </c>
      <c r="Q73" s="128">
        <v>2985.9749999999999</v>
      </c>
      <c r="R73" s="139"/>
    </row>
    <row r="74" spans="1:18" s="115" customFormat="1" ht="13.5" customHeight="1" x14ac:dyDescent="0.2">
      <c r="A74" s="115" t="s">
        <v>1357</v>
      </c>
      <c r="B74" s="129" t="s">
        <v>1140</v>
      </c>
      <c r="C74" s="152">
        <v>199.05</v>
      </c>
      <c r="D74" s="131" t="s">
        <v>1111</v>
      </c>
      <c r="E74" s="132">
        <v>2885</v>
      </c>
      <c r="F74" s="133">
        <f t="shared" si="5"/>
        <v>574259.25</v>
      </c>
      <c r="H74" s="180"/>
      <c r="I74" s="188"/>
      <c r="J74" s="182"/>
      <c r="K74" s="183"/>
      <c r="L74" s="183"/>
      <c r="N74" s="129" t="s">
        <v>1140</v>
      </c>
      <c r="O74" s="152">
        <v>199.05</v>
      </c>
      <c r="P74" s="131" t="s">
        <v>1111</v>
      </c>
      <c r="Q74" s="128">
        <v>2985.9749999999999</v>
      </c>
      <c r="R74" s="133">
        <f t="shared" ref="R74:R89" si="7">O74*Q74</f>
        <v>594358.32374999998</v>
      </c>
    </row>
    <row r="75" spans="1:18" s="115" customFormat="1" ht="13.5" customHeight="1" x14ac:dyDescent="0.2">
      <c r="A75" s="115" t="s">
        <v>1358</v>
      </c>
      <c r="B75" s="129" t="s">
        <v>1141</v>
      </c>
      <c r="C75" s="150">
        <v>32.4</v>
      </c>
      <c r="D75" s="131" t="s">
        <v>1111</v>
      </c>
      <c r="E75" s="132">
        <v>2885</v>
      </c>
      <c r="F75" s="133">
        <f t="shared" si="5"/>
        <v>93474</v>
      </c>
      <c r="H75" s="180"/>
      <c r="I75" s="190"/>
      <c r="J75" s="182"/>
      <c r="K75" s="183"/>
      <c r="L75" s="183"/>
      <c r="N75" s="129" t="s">
        <v>1141</v>
      </c>
      <c r="O75" s="150">
        <v>32.4</v>
      </c>
      <c r="P75" s="131" t="s">
        <v>1111</v>
      </c>
      <c r="Q75" s="128">
        <v>2985.9749999999999</v>
      </c>
      <c r="R75" s="133">
        <f t="shared" si="7"/>
        <v>96745.59</v>
      </c>
    </row>
    <row r="76" spans="1:18" s="115" customFormat="1" ht="13.5" customHeight="1" x14ac:dyDescent="0.2">
      <c r="A76" s="115" t="s">
        <v>1359</v>
      </c>
      <c r="B76" s="129" t="s">
        <v>1151</v>
      </c>
      <c r="C76" s="130">
        <v>433</v>
      </c>
      <c r="D76" s="131" t="s">
        <v>1111</v>
      </c>
      <c r="E76" s="132">
        <v>2885</v>
      </c>
      <c r="F76" s="133">
        <f t="shared" si="5"/>
        <v>1249205</v>
      </c>
      <c r="H76" s="180"/>
      <c r="I76" s="181"/>
      <c r="J76" s="182"/>
      <c r="K76" s="183"/>
      <c r="L76" s="183"/>
      <c r="N76" s="129" t="s">
        <v>1151</v>
      </c>
      <c r="O76" s="130">
        <v>433</v>
      </c>
      <c r="P76" s="131" t="s">
        <v>1111</v>
      </c>
      <c r="Q76" s="128">
        <v>2985.9749999999999</v>
      </c>
      <c r="R76" s="133">
        <f t="shared" si="7"/>
        <v>1292927.175</v>
      </c>
    </row>
    <row r="77" spans="1:18" s="115" customFormat="1" ht="13.5" customHeight="1" x14ac:dyDescent="0.2">
      <c r="A77" s="115" t="s">
        <v>1360</v>
      </c>
      <c r="B77" s="129" t="s">
        <v>1152</v>
      </c>
      <c r="C77" s="150">
        <v>431.1</v>
      </c>
      <c r="D77" s="131" t="s">
        <v>1111</v>
      </c>
      <c r="E77" s="132">
        <v>2885</v>
      </c>
      <c r="F77" s="133">
        <f t="shared" si="5"/>
        <v>1243723.5</v>
      </c>
      <c r="H77" s="180"/>
      <c r="I77" s="190"/>
      <c r="J77" s="182"/>
      <c r="K77" s="183"/>
      <c r="L77" s="183"/>
      <c r="N77" s="129" t="s">
        <v>1152</v>
      </c>
      <c r="O77" s="150">
        <v>431.1</v>
      </c>
      <c r="P77" s="131" t="s">
        <v>1111</v>
      </c>
      <c r="Q77" s="128">
        <v>2985.9749999999999</v>
      </c>
      <c r="R77" s="133">
        <f t="shared" si="7"/>
        <v>1287253.8225</v>
      </c>
    </row>
    <row r="78" spans="1:18" s="115" customFormat="1" ht="13.5" customHeight="1" x14ac:dyDescent="0.2">
      <c r="A78" s="115" t="s">
        <v>1361</v>
      </c>
      <c r="B78" s="129" t="s">
        <v>1153</v>
      </c>
      <c r="C78" s="150">
        <v>69.099999999999994</v>
      </c>
      <c r="D78" s="131" t="s">
        <v>1111</v>
      </c>
      <c r="E78" s="132">
        <v>2885</v>
      </c>
      <c r="F78" s="133">
        <f t="shared" si="5"/>
        <v>199353.49999999997</v>
      </c>
      <c r="H78" s="180"/>
      <c r="I78" s="190"/>
      <c r="J78" s="182"/>
      <c r="K78" s="183"/>
      <c r="L78" s="183"/>
      <c r="N78" s="129" t="s">
        <v>1153</v>
      </c>
      <c r="O78" s="150">
        <v>69.099999999999994</v>
      </c>
      <c r="P78" s="131" t="s">
        <v>1111</v>
      </c>
      <c r="Q78" s="128">
        <v>2985.9749999999999</v>
      </c>
      <c r="R78" s="133">
        <f t="shared" si="7"/>
        <v>206330.87249999997</v>
      </c>
    </row>
    <row r="79" spans="1:18" s="115" customFormat="1" ht="13.5" customHeight="1" x14ac:dyDescent="0.2">
      <c r="A79" s="115" t="s">
        <v>1362</v>
      </c>
      <c r="B79" s="129" t="s">
        <v>1154</v>
      </c>
      <c r="C79" s="152">
        <v>67.95</v>
      </c>
      <c r="D79" s="131" t="s">
        <v>1111</v>
      </c>
      <c r="E79" s="132">
        <v>2885</v>
      </c>
      <c r="F79" s="133">
        <f t="shared" si="5"/>
        <v>196035.75</v>
      </c>
      <c r="H79" s="180"/>
      <c r="I79" s="188"/>
      <c r="J79" s="182"/>
      <c r="K79" s="183"/>
      <c r="L79" s="183"/>
      <c r="N79" s="129" t="s">
        <v>1154</v>
      </c>
      <c r="O79" s="152">
        <v>67.95</v>
      </c>
      <c r="P79" s="131" t="s">
        <v>1111</v>
      </c>
      <c r="Q79" s="128">
        <v>2985.9749999999999</v>
      </c>
      <c r="R79" s="133">
        <f t="shared" si="7"/>
        <v>202897.00125</v>
      </c>
    </row>
    <row r="80" spans="1:18" s="115" customFormat="1" ht="13.5" customHeight="1" x14ac:dyDescent="0.2">
      <c r="A80" s="115" t="s">
        <v>1363</v>
      </c>
      <c r="B80" s="129" t="s">
        <v>1157</v>
      </c>
      <c r="C80" s="152">
        <v>381.33</v>
      </c>
      <c r="D80" s="131" t="s">
        <v>1111</v>
      </c>
      <c r="E80" s="132">
        <v>2885</v>
      </c>
      <c r="F80" s="133">
        <f t="shared" si="5"/>
        <v>1100137.05</v>
      </c>
      <c r="H80" s="180"/>
      <c r="I80" s="188"/>
      <c r="J80" s="182"/>
      <c r="K80" s="183"/>
      <c r="L80" s="183"/>
      <c r="N80" s="129" t="s">
        <v>1157</v>
      </c>
      <c r="O80" s="152">
        <v>381.33</v>
      </c>
      <c r="P80" s="131" t="s">
        <v>1111</v>
      </c>
      <c r="Q80" s="128">
        <v>2985.9749999999999</v>
      </c>
      <c r="R80" s="133">
        <f t="shared" si="7"/>
        <v>1138641.84675</v>
      </c>
    </row>
    <row r="81" spans="1:18" s="115" customFormat="1" ht="13.5" customHeight="1" x14ac:dyDescent="0.2">
      <c r="A81" s="115" t="s">
        <v>1364</v>
      </c>
      <c r="B81" s="129" t="s">
        <v>1158</v>
      </c>
      <c r="C81" s="152">
        <v>394.19</v>
      </c>
      <c r="D81" s="131" t="s">
        <v>1111</v>
      </c>
      <c r="E81" s="132">
        <v>2885</v>
      </c>
      <c r="F81" s="133">
        <f t="shared" si="5"/>
        <v>1137238.1499999999</v>
      </c>
      <c r="H81" s="180"/>
      <c r="I81" s="188"/>
      <c r="J81" s="182"/>
      <c r="K81" s="183"/>
      <c r="L81" s="183"/>
      <c r="N81" s="129" t="s">
        <v>1158</v>
      </c>
      <c r="O81" s="152">
        <v>394.19</v>
      </c>
      <c r="P81" s="131" t="s">
        <v>1111</v>
      </c>
      <c r="Q81" s="128">
        <v>2985.9749999999999</v>
      </c>
      <c r="R81" s="133">
        <f t="shared" si="7"/>
        <v>1177041.4852499999</v>
      </c>
    </row>
    <row r="82" spans="1:18" s="115" customFormat="1" ht="13.5" customHeight="1" x14ac:dyDescent="0.2">
      <c r="A82" s="115" t="s">
        <v>1365</v>
      </c>
      <c r="B82" s="129" t="s">
        <v>1159</v>
      </c>
      <c r="C82" s="152">
        <v>605.57000000000005</v>
      </c>
      <c r="D82" s="131" t="s">
        <v>1111</v>
      </c>
      <c r="E82" s="132">
        <v>2885</v>
      </c>
      <c r="F82" s="133">
        <f t="shared" si="5"/>
        <v>1747069.4500000002</v>
      </c>
      <c r="H82" s="180"/>
      <c r="I82" s="188"/>
      <c r="J82" s="182"/>
      <c r="K82" s="183"/>
      <c r="L82" s="183"/>
      <c r="N82" s="129" t="s">
        <v>1159</v>
      </c>
      <c r="O82" s="152">
        <v>605.57000000000005</v>
      </c>
      <c r="P82" s="131" t="s">
        <v>1111</v>
      </c>
      <c r="Q82" s="128">
        <v>2985.9749999999999</v>
      </c>
      <c r="R82" s="133">
        <f t="shared" si="7"/>
        <v>1808216.88075</v>
      </c>
    </row>
    <row r="83" spans="1:18" s="115" customFormat="1" ht="13.5" customHeight="1" x14ac:dyDescent="0.2">
      <c r="A83" s="115" t="s">
        <v>1366</v>
      </c>
      <c r="B83" s="129" t="s">
        <v>1160</v>
      </c>
      <c r="C83" s="152">
        <v>604.66</v>
      </c>
      <c r="D83" s="131" t="s">
        <v>1111</v>
      </c>
      <c r="E83" s="132">
        <v>2885</v>
      </c>
      <c r="F83" s="133">
        <f t="shared" si="5"/>
        <v>1744444.0999999999</v>
      </c>
      <c r="H83" s="180"/>
      <c r="I83" s="188"/>
      <c r="J83" s="182"/>
      <c r="K83" s="183"/>
      <c r="L83" s="183"/>
      <c r="N83" s="129" t="s">
        <v>1160</v>
      </c>
      <c r="O83" s="152">
        <v>604.66</v>
      </c>
      <c r="P83" s="131" t="s">
        <v>1111</v>
      </c>
      <c r="Q83" s="128">
        <v>2985.9749999999999</v>
      </c>
      <c r="R83" s="133">
        <f t="shared" si="7"/>
        <v>1805499.6434999998</v>
      </c>
    </row>
    <row r="84" spans="1:18" s="115" customFormat="1" ht="13.5" customHeight="1" x14ac:dyDescent="0.2">
      <c r="A84" s="115" t="s">
        <v>1367</v>
      </c>
      <c r="B84" s="129" t="s">
        <v>1161</v>
      </c>
      <c r="C84" s="150">
        <v>2.9</v>
      </c>
      <c r="D84" s="131" t="s">
        <v>1111</v>
      </c>
      <c r="E84" s="132">
        <v>2885</v>
      </c>
      <c r="F84" s="133">
        <f t="shared" si="5"/>
        <v>8366.5</v>
      </c>
      <c r="H84" s="180"/>
      <c r="I84" s="190"/>
      <c r="J84" s="182"/>
      <c r="K84" s="183"/>
      <c r="L84" s="183"/>
      <c r="N84" s="129" t="s">
        <v>1161</v>
      </c>
      <c r="O84" s="150">
        <v>2.9</v>
      </c>
      <c r="P84" s="131" t="s">
        <v>1111</v>
      </c>
      <c r="Q84" s="128">
        <v>2985.9749999999999</v>
      </c>
      <c r="R84" s="133">
        <f t="shared" si="7"/>
        <v>8659.3274999999994</v>
      </c>
    </row>
    <row r="85" spans="1:18" s="115" customFormat="1" ht="13.5" customHeight="1" x14ac:dyDescent="0.2">
      <c r="A85" s="115" t="s">
        <v>1368</v>
      </c>
      <c r="B85" s="129" t="s">
        <v>1162</v>
      </c>
      <c r="C85" s="152">
        <v>807.69</v>
      </c>
      <c r="D85" s="131" t="s">
        <v>1111</v>
      </c>
      <c r="E85" s="132">
        <v>2885</v>
      </c>
      <c r="F85" s="133">
        <f t="shared" si="5"/>
        <v>2330185.6500000004</v>
      </c>
      <c r="H85" s="180"/>
      <c r="I85" s="188"/>
      <c r="J85" s="182"/>
      <c r="K85" s="183"/>
      <c r="L85" s="183"/>
      <c r="N85" s="129" t="s">
        <v>1162</v>
      </c>
      <c r="O85" s="152">
        <v>807.69</v>
      </c>
      <c r="P85" s="131" t="s">
        <v>1111</v>
      </c>
      <c r="Q85" s="128">
        <v>2985.9749999999999</v>
      </c>
      <c r="R85" s="133">
        <f t="shared" si="7"/>
        <v>2411742.14775</v>
      </c>
    </row>
    <row r="86" spans="1:18" s="115" customFormat="1" ht="13.5" customHeight="1" x14ac:dyDescent="0.2">
      <c r="A86" s="115" t="s">
        <v>1369</v>
      </c>
      <c r="B86" s="129" t="s">
        <v>1163</v>
      </c>
      <c r="C86" s="152">
        <v>840.44</v>
      </c>
      <c r="D86" s="131" t="s">
        <v>1111</v>
      </c>
      <c r="E86" s="132">
        <v>2885</v>
      </c>
      <c r="F86" s="133">
        <f t="shared" si="5"/>
        <v>2424669.4000000004</v>
      </c>
      <c r="H86" s="180"/>
      <c r="I86" s="188"/>
      <c r="J86" s="182"/>
      <c r="K86" s="183"/>
      <c r="L86" s="183"/>
      <c r="N86" s="129" t="s">
        <v>1163</v>
      </c>
      <c r="O86" s="152">
        <v>840.44</v>
      </c>
      <c r="P86" s="131" t="s">
        <v>1111</v>
      </c>
      <c r="Q86" s="128">
        <v>2985.9749999999999</v>
      </c>
      <c r="R86" s="133">
        <f t="shared" si="7"/>
        <v>2509532.8289999999</v>
      </c>
    </row>
    <row r="87" spans="1:18" s="115" customFormat="1" ht="13.5" customHeight="1" x14ac:dyDescent="0.2">
      <c r="A87" s="115" t="s">
        <v>1370</v>
      </c>
      <c r="B87" s="129" t="s">
        <v>1165</v>
      </c>
      <c r="C87" s="152">
        <v>64.59</v>
      </c>
      <c r="D87" s="131" t="s">
        <v>1111</v>
      </c>
      <c r="E87" s="132">
        <v>2885</v>
      </c>
      <c r="F87" s="133">
        <f t="shared" si="5"/>
        <v>186342.15000000002</v>
      </c>
      <c r="H87" s="180"/>
      <c r="I87" s="188"/>
      <c r="J87" s="182"/>
      <c r="K87" s="183"/>
      <c r="L87" s="183"/>
      <c r="N87" s="129" t="s">
        <v>1165</v>
      </c>
      <c r="O87" s="152">
        <v>64.59</v>
      </c>
      <c r="P87" s="131" t="s">
        <v>1111</v>
      </c>
      <c r="Q87" s="128">
        <v>2985.9749999999999</v>
      </c>
      <c r="R87" s="133">
        <f t="shared" si="7"/>
        <v>192864.12525000001</v>
      </c>
    </row>
    <row r="88" spans="1:18" s="115" customFormat="1" ht="13.5" customHeight="1" x14ac:dyDescent="0.2">
      <c r="A88" s="115" t="s">
        <v>930</v>
      </c>
      <c r="B88" s="129" t="s">
        <v>1371</v>
      </c>
      <c r="C88" s="150">
        <v>0.5</v>
      </c>
      <c r="D88" s="131" t="s">
        <v>1148</v>
      </c>
      <c r="E88" s="132">
        <v>1225</v>
      </c>
      <c r="F88" s="154">
        <f t="shared" si="5"/>
        <v>612.5</v>
      </c>
      <c r="H88" s="180"/>
      <c r="I88" s="190"/>
      <c r="J88" s="182"/>
      <c r="K88" s="183"/>
      <c r="L88" s="188"/>
      <c r="N88" s="129" t="s">
        <v>1371</v>
      </c>
      <c r="O88" s="150">
        <v>0.5</v>
      </c>
      <c r="P88" s="131" t="s">
        <v>1148</v>
      </c>
      <c r="Q88" s="128">
        <v>1267.875</v>
      </c>
      <c r="R88" s="154">
        <f t="shared" si="7"/>
        <v>633.9375</v>
      </c>
    </row>
    <row r="89" spans="1:18" s="115" customFormat="1" ht="13.5" customHeight="1" x14ac:dyDescent="0.2">
      <c r="A89" s="115" t="s">
        <v>933</v>
      </c>
      <c r="B89" s="144" t="s">
        <v>1149</v>
      </c>
      <c r="C89" s="155">
        <v>399</v>
      </c>
      <c r="D89" s="156" t="s">
        <v>1148</v>
      </c>
      <c r="E89" s="157">
        <v>4967</v>
      </c>
      <c r="F89" s="148">
        <f t="shared" si="5"/>
        <v>1981833</v>
      </c>
      <c r="H89" s="180"/>
      <c r="I89" s="181"/>
      <c r="J89" s="182"/>
      <c r="K89" s="183"/>
      <c r="L89" s="183"/>
      <c r="N89" s="144" t="s">
        <v>1149</v>
      </c>
      <c r="O89" s="155">
        <v>399</v>
      </c>
      <c r="P89" s="156" t="s">
        <v>1148</v>
      </c>
      <c r="Q89" s="128">
        <v>5140.8449999999993</v>
      </c>
      <c r="R89" s="148">
        <f t="shared" si="7"/>
        <v>2051197.1549999998</v>
      </c>
    </row>
    <row r="90" spans="1:18" s="115" customFormat="1" ht="13.5" customHeight="1" thickBot="1" x14ac:dyDescent="0.25">
      <c r="B90" s="158" t="s">
        <v>1372</v>
      </c>
      <c r="C90" s="159"/>
      <c r="D90" s="160"/>
      <c r="E90" s="159"/>
      <c r="F90" s="161">
        <f>SUM(F6:F89)</f>
        <v>77125555.958000019</v>
      </c>
      <c r="H90" s="193"/>
      <c r="I90" s="194"/>
      <c r="J90" s="193"/>
      <c r="K90" s="194"/>
      <c r="L90" s="183"/>
      <c r="N90" s="158" t="s">
        <v>1372</v>
      </c>
      <c r="O90" s="159"/>
      <c r="P90" s="160"/>
      <c r="Q90" s="159"/>
      <c r="R90" s="161">
        <f>SUM(R6:R89)</f>
        <v>77344416.631530002</v>
      </c>
    </row>
    <row r="92" spans="1:18" x14ac:dyDescent="0.2">
      <c r="L92" s="179"/>
      <c r="R92" s="128">
        <f>R90-F90</f>
        <v>218860.67352998257</v>
      </c>
    </row>
    <row r="93" spans="1:18" x14ac:dyDescent="0.2">
      <c r="L93" s="195"/>
      <c r="R93" s="163"/>
    </row>
    <row r="95" spans="1:18" x14ac:dyDescent="0.2">
      <c r="H95" s="184"/>
      <c r="I95" s="185"/>
      <c r="J95" s="186"/>
      <c r="K95" s="187"/>
      <c r="L95" s="187"/>
    </row>
    <row r="96" spans="1:18" x14ac:dyDescent="0.2">
      <c r="H96" s="184"/>
      <c r="I96" s="191"/>
      <c r="J96" s="186"/>
      <c r="K96" s="187"/>
      <c r="L96" s="187"/>
    </row>
    <row r="97" spans="8:12" x14ac:dyDescent="0.2">
      <c r="H97" s="184"/>
      <c r="I97" s="191"/>
      <c r="J97" s="186"/>
      <c r="K97" s="187"/>
      <c r="L97" s="187"/>
    </row>
    <row r="98" spans="8:12" x14ac:dyDescent="0.2">
      <c r="H98" s="184"/>
      <c r="I98" s="192"/>
      <c r="J98" s="186"/>
      <c r="K98" s="187"/>
      <c r="L98" s="187"/>
    </row>
    <row r="99" spans="8:12" x14ac:dyDescent="0.2">
      <c r="H99" s="184"/>
      <c r="I99" s="192"/>
      <c r="J99" s="186"/>
      <c r="K99" s="187"/>
      <c r="L99" s="187"/>
    </row>
    <row r="100" spans="8:12" x14ac:dyDescent="0.2">
      <c r="H100" s="184"/>
      <c r="I100" s="191"/>
      <c r="J100" s="186"/>
      <c r="K100" s="187"/>
      <c r="L100" s="187"/>
    </row>
    <row r="101" spans="8:12" x14ac:dyDescent="0.2">
      <c r="H101" s="184"/>
      <c r="I101" s="192"/>
      <c r="J101" s="186"/>
      <c r="K101" s="187"/>
      <c r="L101" s="187"/>
    </row>
    <row r="102" spans="8:12" x14ac:dyDescent="0.2">
      <c r="H102" s="184"/>
      <c r="I102" s="192"/>
      <c r="J102" s="186"/>
      <c r="K102" s="187"/>
      <c r="L102" s="187"/>
    </row>
    <row r="103" spans="8:12" x14ac:dyDescent="0.2">
      <c r="H103" s="184"/>
      <c r="I103" s="192"/>
      <c r="J103" s="186"/>
      <c r="K103" s="187"/>
      <c r="L103" s="187"/>
    </row>
    <row r="104" spans="8:12" x14ac:dyDescent="0.2">
      <c r="H104" s="184"/>
      <c r="I104" s="185"/>
      <c r="J104" s="186"/>
      <c r="K104" s="187"/>
      <c r="L104" s="187"/>
    </row>
    <row r="105" spans="8:12" x14ac:dyDescent="0.2">
      <c r="H105" s="184"/>
      <c r="I105" s="191"/>
      <c r="J105" s="186"/>
      <c r="K105" s="187"/>
      <c r="L105" s="187"/>
    </row>
    <row r="106" spans="8:12" x14ac:dyDescent="0.2">
      <c r="L106" s="179"/>
    </row>
  </sheetData>
  <autoFilter ref="A5:IN5" xr:uid="{CD24967E-033B-43AB-BC4F-A4D87444B26C}"/>
  <mergeCells count="1">
    <mergeCell ref="H21:L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1A9D-C2D6-4CD9-80EE-67D8DA073D6B}">
  <sheetPr>
    <tabColor rgb="FFFFC000"/>
  </sheetPr>
  <dimension ref="A1:AE627"/>
  <sheetViews>
    <sheetView topLeftCell="A19" zoomScaleNormal="100" zoomScaleSheetLayoutView="100" workbookViewId="0">
      <selection activeCell="B30" sqref="B30"/>
    </sheetView>
  </sheetViews>
  <sheetFormatPr defaultRowHeight="15" x14ac:dyDescent="0.25"/>
  <cols>
    <col min="1" max="1" width="9.85546875" style="5" bestFit="1" customWidth="1"/>
    <col min="2" max="2" width="68.28515625" style="2" customWidth="1"/>
    <col min="3" max="3" width="19.28515625" style="2" customWidth="1"/>
    <col min="4" max="4" width="22.7109375" style="2" customWidth="1"/>
    <col min="5" max="5" width="23.140625" style="1" customWidth="1"/>
    <col min="6" max="6" width="23.28515625" style="8" customWidth="1"/>
    <col min="7" max="16384" width="9.140625" style="2"/>
  </cols>
  <sheetData>
    <row r="1" spans="1:6" ht="18.75" x14ac:dyDescent="0.3">
      <c r="A1" s="473" t="s">
        <v>1206</v>
      </c>
      <c r="B1" s="473"/>
      <c r="C1" s="473"/>
      <c r="D1" s="473"/>
      <c r="E1" s="473"/>
      <c r="F1" s="473"/>
    </row>
    <row r="2" spans="1:6" ht="18.75" x14ac:dyDescent="0.3">
      <c r="A2" s="473" t="s">
        <v>1207</v>
      </c>
      <c r="B2" s="473"/>
      <c r="C2" s="473"/>
      <c r="D2" s="473"/>
      <c r="E2" s="473"/>
      <c r="F2" s="473"/>
    </row>
    <row r="3" spans="1:6" ht="18.75" x14ac:dyDescent="0.3">
      <c r="A3" s="473" t="s">
        <v>1208</v>
      </c>
      <c r="B3" s="473"/>
      <c r="C3" s="473"/>
      <c r="D3" s="473"/>
      <c r="E3" s="473"/>
      <c r="F3" s="473"/>
    </row>
    <row r="4" spans="1:6" ht="18.75" x14ac:dyDescent="0.3">
      <c r="A4" s="473" t="s">
        <v>1382</v>
      </c>
      <c r="B4" s="473"/>
      <c r="C4" s="473"/>
      <c r="D4" s="473"/>
      <c r="E4" s="473"/>
      <c r="F4" s="473"/>
    </row>
    <row r="5" spans="1:6" ht="18.75" x14ac:dyDescent="0.3">
      <c r="A5" s="473" t="s">
        <v>1383</v>
      </c>
      <c r="B5" s="473"/>
      <c r="C5" s="473"/>
      <c r="D5" s="473"/>
      <c r="E5" s="473"/>
      <c r="F5" s="473"/>
    </row>
    <row r="6" spans="1:6" ht="18.75" x14ac:dyDescent="0.25">
      <c r="A6" s="472" t="s">
        <v>404</v>
      </c>
      <c r="B6" s="472"/>
      <c r="C6" s="472"/>
      <c r="D6" s="472"/>
      <c r="E6" s="472"/>
      <c r="F6" s="472"/>
    </row>
    <row r="7" spans="1:6" ht="18.75" x14ac:dyDescent="0.25">
      <c r="A7" s="472" t="s">
        <v>405</v>
      </c>
      <c r="B7" s="472"/>
      <c r="C7" s="472"/>
      <c r="D7" s="472"/>
      <c r="E7" s="472"/>
      <c r="F7" s="472"/>
    </row>
    <row r="8" spans="1:6" ht="18.75" x14ac:dyDescent="0.25">
      <c r="A8" s="472" t="s">
        <v>406</v>
      </c>
      <c r="B8" s="472"/>
      <c r="C8" s="472"/>
      <c r="D8" s="472"/>
      <c r="E8" s="472"/>
      <c r="F8" s="472"/>
    </row>
    <row r="9" spans="1:6" ht="18.75" x14ac:dyDescent="0.25">
      <c r="A9" s="472" t="s">
        <v>407</v>
      </c>
      <c r="B9" s="472"/>
      <c r="C9" s="472"/>
      <c r="D9" s="472"/>
      <c r="E9" s="472"/>
      <c r="F9" s="472"/>
    </row>
    <row r="10" spans="1:6" ht="18.75" x14ac:dyDescent="0.25">
      <c r="A10" s="472" t="s">
        <v>1388</v>
      </c>
      <c r="B10" s="472"/>
      <c r="C10" s="472"/>
      <c r="D10" s="472"/>
      <c r="E10" s="472"/>
      <c r="F10" s="472"/>
    </row>
    <row r="11" spans="1:6" x14ac:dyDescent="0.25">
      <c r="A11" s="475" t="s">
        <v>0</v>
      </c>
      <c r="B11" s="476" t="s">
        <v>1</v>
      </c>
      <c r="C11" s="476" t="s">
        <v>3</v>
      </c>
      <c r="D11" s="476" t="s">
        <v>911</v>
      </c>
      <c r="E11" s="476" t="s">
        <v>910</v>
      </c>
      <c r="F11" s="476"/>
    </row>
    <row r="12" spans="1:6" s="1" customFormat="1" ht="88.5" customHeight="1" x14ac:dyDescent="0.25">
      <c r="A12" s="475"/>
      <c r="B12" s="476"/>
      <c r="C12" s="476"/>
      <c r="D12" s="476"/>
      <c r="E12" s="232" t="s">
        <v>2</v>
      </c>
      <c r="F12" s="231" t="s">
        <v>1387</v>
      </c>
    </row>
    <row r="13" spans="1:6" s="4" customFormat="1" ht="15.75" x14ac:dyDescent="0.25">
      <c r="A13" s="346" t="s">
        <v>146</v>
      </c>
      <c r="B13" s="347" t="s">
        <v>12</v>
      </c>
      <c r="C13" s="348"/>
      <c r="D13" s="348"/>
      <c r="E13" s="348"/>
      <c r="F13" s="349"/>
    </row>
    <row r="14" spans="1:6" s="198" customFormat="1" ht="15.75" x14ac:dyDescent="0.25">
      <c r="A14" s="233" t="s">
        <v>455</v>
      </c>
      <c r="B14" s="366" t="s">
        <v>15</v>
      </c>
      <c r="C14" s="366"/>
      <c r="D14" s="366"/>
      <c r="E14" s="366"/>
      <c r="F14" s="366"/>
    </row>
    <row r="15" spans="1:6" s="107" customFormat="1" ht="15.75" x14ac:dyDescent="0.25">
      <c r="A15" s="350" t="s">
        <v>456</v>
      </c>
      <c r="B15" s="351" t="s">
        <v>16</v>
      </c>
      <c r="C15" s="352" t="s">
        <v>5</v>
      </c>
      <c r="D15" s="267">
        <v>42237</v>
      </c>
      <c r="E15" s="423">
        <v>1758</v>
      </c>
      <c r="F15" s="354">
        <v>0.2</v>
      </c>
    </row>
    <row r="16" spans="1:6" s="107" customFormat="1" ht="15.75" x14ac:dyDescent="0.25">
      <c r="A16" s="350" t="s">
        <v>457</v>
      </c>
      <c r="B16" s="351" t="s">
        <v>17</v>
      </c>
      <c r="C16" s="352" t="s">
        <v>5</v>
      </c>
      <c r="D16" s="267">
        <v>42237</v>
      </c>
      <c r="E16" s="423">
        <v>1136</v>
      </c>
      <c r="F16" s="354">
        <v>0.2</v>
      </c>
    </row>
    <row r="17" spans="1:7" ht="15.75" x14ac:dyDescent="0.25">
      <c r="A17" s="233" t="s">
        <v>147</v>
      </c>
      <c r="B17" s="366" t="s">
        <v>19</v>
      </c>
      <c r="C17" s="224" t="s">
        <v>5</v>
      </c>
      <c r="D17" s="355">
        <v>45244</v>
      </c>
      <c r="E17" s="228">
        <v>82893</v>
      </c>
      <c r="F17" s="354">
        <v>0.2</v>
      </c>
    </row>
    <row r="18" spans="1:7" ht="15.75" x14ac:dyDescent="0.25">
      <c r="A18" s="233" t="s">
        <v>148</v>
      </c>
      <c r="B18" s="366" t="s">
        <v>40</v>
      </c>
      <c r="C18" s="224" t="s">
        <v>20</v>
      </c>
      <c r="D18" s="355">
        <v>44927</v>
      </c>
      <c r="E18" s="228">
        <v>365</v>
      </c>
      <c r="F18" s="354">
        <v>0.2</v>
      </c>
    </row>
    <row r="19" spans="1:7" ht="15.75" x14ac:dyDescent="0.25">
      <c r="A19" s="233" t="s">
        <v>149</v>
      </c>
      <c r="B19" s="366" t="s">
        <v>21</v>
      </c>
      <c r="C19" s="224" t="s">
        <v>20</v>
      </c>
      <c r="D19" s="355">
        <v>45292</v>
      </c>
      <c r="E19" s="228">
        <v>42.52</v>
      </c>
      <c r="F19" s="354">
        <v>0.2</v>
      </c>
    </row>
    <row r="20" spans="1:7" s="8" customFormat="1" ht="15.75" x14ac:dyDescent="0.25">
      <c r="A20" s="350" t="s">
        <v>458</v>
      </c>
      <c r="B20" s="367" t="s">
        <v>22</v>
      </c>
      <c r="C20" s="357"/>
      <c r="D20" s="357"/>
      <c r="E20" s="357"/>
      <c r="F20" s="357"/>
    </row>
    <row r="21" spans="1:7" ht="31.5" x14ac:dyDescent="0.25">
      <c r="A21" s="233" t="s">
        <v>465</v>
      </c>
      <c r="B21" s="358" t="s">
        <v>462</v>
      </c>
      <c r="C21" s="224" t="s">
        <v>23</v>
      </c>
      <c r="D21" s="355">
        <v>45292</v>
      </c>
      <c r="E21" s="423">
        <v>7498</v>
      </c>
      <c r="F21" s="354">
        <v>0.2</v>
      </c>
    </row>
    <row r="22" spans="1:7" ht="15.75" x14ac:dyDescent="0.25">
      <c r="A22" s="233" t="s">
        <v>466</v>
      </c>
      <c r="B22" s="358" t="s">
        <v>467</v>
      </c>
      <c r="C22" s="224" t="s">
        <v>23</v>
      </c>
      <c r="D22" s="355">
        <v>45292</v>
      </c>
      <c r="E22" s="423">
        <f>E21/2</f>
        <v>3749</v>
      </c>
      <c r="F22" s="354">
        <v>0.2</v>
      </c>
    </row>
    <row r="23" spans="1:7" ht="31.5" x14ac:dyDescent="0.25">
      <c r="A23" s="233" t="s">
        <v>469</v>
      </c>
      <c r="B23" s="358" t="s">
        <v>468</v>
      </c>
      <c r="C23" s="224" t="s">
        <v>23</v>
      </c>
      <c r="D23" s="355">
        <v>45292</v>
      </c>
      <c r="E23" s="228">
        <f>E22</f>
        <v>3749</v>
      </c>
      <c r="F23" s="354">
        <v>0.2</v>
      </c>
    </row>
    <row r="24" spans="1:7" ht="31.5" customHeight="1" x14ac:dyDescent="0.25">
      <c r="A24" s="233" t="s">
        <v>459</v>
      </c>
      <c r="B24" s="226" t="s">
        <v>464</v>
      </c>
      <c r="C24" s="224" t="s">
        <v>24</v>
      </c>
      <c r="D24" s="355">
        <v>45292</v>
      </c>
      <c r="E24" s="228">
        <v>8247</v>
      </c>
      <c r="F24" s="354">
        <v>0.2</v>
      </c>
    </row>
    <row r="25" spans="1:7" ht="15.75" x14ac:dyDescent="0.25">
      <c r="A25" s="233" t="s">
        <v>460</v>
      </c>
      <c r="B25" s="366" t="s">
        <v>25</v>
      </c>
      <c r="C25" s="224" t="s">
        <v>23</v>
      </c>
      <c r="D25" s="355">
        <v>45292</v>
      </c>
      <c r="E25" s="228">
        <v>3289</v>
      </c>
      <c r="F25" s="354">
        <v>0.2</v>
      </c>
    </row>
    <row r="26" spans="1:7" s="8" customFormat="1" ht="63" x14ac:dyDescent="0.25">
      <c r="A26" s="233" t="s">
        <v>461</v>
      </c>
      <c r="B26" s="367" t="s">
        <v>26</v>
      </c>
      <c r="C26" s="224" t="s">
        <v>1241</v>
      </c>
      <c r="D26" s="355"/>
      <c r="E26" s="267" t="s">
        <v>413</v>
      </c>
      <c r="F26" s="267"/>
    </row>
    <row r="27" spans="1:7" ht="15.75" x14ac:dyDescent="0.25">
      <c r="A27" s="233" t="s">
        <v>470</v>
      </c>
      <c r="B27" s="367" t="s">
        <v>27</v>
      </c>
      <c r="C27" s="224" t="s">
        <v>41</v>
      </c>
      <c r="D27" s="355">
        <v>45292</v>
      </c>
      <c r="E27" s="423">
        <f>770*1.1352</f>
        <v>874.10400000000004</v>
      </c>
      <c r="F27" s="354">
        <v>0.2</v>
      </c>
    </row>
    <row r="28" spans="1:7" s="437" customFormat="1" ht="15.75" x14ac:dyDescent="0.25">
      <c r="A28" s="431" t="s">
        <v>471</v>
      </c>
      <c r="B28" s="432" t="s">
        <v>28</v>
      </c>
      <c r="C28" s="433" t="s">
        <v>41</v>
      </c>
      <c r="D28" s="434">
        <v>45292</v>
      </c>
      <c r="E28" s="435">
        <v>253</v>
      </c>
      <c r="F28" s="436"/>
      <c r="G28" s="437" t="s">
        <v>1396</v>
      </c>
    </row>
    <row r="29" spans="1:7" s="8" customFormat="1" ht="15.75" x14ac:dyDescent="0.25">
      <c r="A29" s="350" t="s">
        <v>472</v>
      </c>
      <c r="B29" s="367" t="s">
        <v>29</v>
      </c>
      <c r="C29" s="352" t="s">
        <v>23</v>
      </c>
      <c r="D29" s="355">
        <v>45292</v>
      </c>
      <c r="E29" s="228">
        <v>2614</v>
      </c>
      <c r="F29" s="354">
        <v>0.2</v>
      </c>
    </row>
    <row r="30" spans="1:7" s="8" customFormat="1" ht="15.75" x14ac:dyDescent="0.25">
      <c r="A30" s="233" t="s">
        <v>473</v>
      </c>
      <c r="B30" s="368" t="s">
        <v>419</v>
      </c>
      <c r="C30" s="352"/>
      <c r="D30" s="355"/>
      <c r="E30" s="356"/>
      <c r="F30" s="354"/>
    </row>
    <row r="31" spans="1:7" ht="15.75" x14ac:dyDescent="0.25">
      <c r="A31" s="233" t="s">
        <v>483</v>
      </c>
      <c r="B31" s="358" t="s">
        <v>59</v>
      </c>
      <c r="C31" s="224" t="s">
        <v>84</v>
      </c>
      <c r="D31" s="355">
        <v>45292</v>
      </c>
      <c r="E31" s="423">
        <v>5375.0120708539507</v>
      </c>
      <c r="F31" s="354">
        <v>0.2</v>
      </c>
    </row>
    <row r="32" spans="1:7" ht="15.75" x14ac:dyDescent="0.25">
      <c r="A32" s="233" t="s">
        <v>484</v>
      </c>
      <c r="B32" s="358" t="s">
        <v>60</v>
      </c>
      <c r="C32" s="224" t="s">
        <v>84</v>
      </c>
      <c r="D32" s="355">
        <v>45292</v>
      </c>
      <c r="E32" s="423">
        <v>5707.977420375877</v>
      </c>
      <c r="F32" s="354">
        <v>0.2</v>
      </c>
    </row>
    <row r="33" spans="1:6" ht="15.75" x14ac:dyDescent="0.25">
      <c r="A33" s="233" t="s">
        <v>485</v>
      </c>
      <c r="B33" s="358" t="s">
        <v>61</v>
      </c>
      <c r="C33" s="224" t="s">
        <v>84</v>
      </c>
      <c r="D33" s="355">
        <v>45292</v>
      </c>
      <c r="E33" s="228">
        <v>10126.647850313231</v>
      </c>
      <c r="F33" s="354">
        <v>0.2</v>
      </c>
    </row>
    <row r="34" spans="1:6" s="8" customFormat="1" ht="15.75" x14ac:dyDescent="0.25">
      <c r="A34" s="350" t="s">
        <v>486</v>
      </c>
      <c r="B34" s="358" t="s">
        <v>422</v>
      </c>
      <c r="C34" s="352" t="s">
        <v>84</v>
      </c>
      <c r="D34" s="355">
        <v>45292</v>
      </c>
      <c r="E34" s="423">
        <v>5330.4088720738664</v>
      </c>
      <c r="F34" s="354">
        <v>0.2</v>
      </c>
    </row>
    <row r="35" spans="1:6" ht="15.75" x14ac:dyDescent="0.25">
      <c r="A35" s="233" t="s">
        <v>487</v>
      </c>
      <c r="B35" s="358" t="s">
        <v>62</v>
      </c>
      <c r="C35" s="224" t="s">
        <v>84</v>
      </c>
      <c r="D35" s="355">
        <v>45292</v>
      </c>
      <c r="E35" s="423">
        <v>7750.12</v>
      </c>
      <c r="F35" s="354">
        <v>0.2</v>
      </c>
    </row>
    <row r="36" spans="1:6" ht="15.75" x14ac:dyDescent="0.25">
      <c r="A36" s="233" t="s">
        <v>488</v>
      </c>
      <c r="B36" s="358" t="s">
        <v>63</v>
      </c>
      <c r="C36" s="224" t="s">
        <v>84</v>
      </c>
      <c r="D36" s="355">
        <v>45292</v>
      </c>
      <c r="E36" s="228">
        <v>10178.799999999999</v>
      </c>
      <c r="F36" s="354">
        <v>0.2</v>
      </c>
    </row>
    <row r="37" spans="1:6" ht="15.75" x14ac:dyDescent="0.25">
      <c r="A37" s="233" t="s">
        <v>489</v>
      </c>
      <c r="B37" s="358" t="s">
        <v>64</v>
      </c>
      <c r="C37" s="224" t="s">
        <v>84</v>
      </c>
      <c r="D37" s="355">
        <v>45292</v>
      </c>
      <c r="E37" s="423">
        <v>17226.981183646563</v>
      </c>
      <c r="F37" s="354">
        <v>0.2</v>
      </c>
    </row>
    <row r="38" spans="1:6" ht="15.75" x14ac:dyDescent="0.25">
      <c r="A38" s="233" t="s">
        <v>490</v>
      </c>
      <c r="B38" s="358" t="s">
        <v>65</v>
      </c>
      <c r="C38" s="224" t="s">
        <v>84</v>
      </c>
      <c r="D38" s="355">
        <v>45292</v>
      </c>
      <c r="E38" s="423">
        <v>19016.981183646563</v>
      </c>
      <c r="F38" s="354">
        <v>0.2</v>
      </c>
    </row>
    <row r="39" spans="1:6" ht="15.75" x14ac:dyDescent="0.25">
      <c r="A39" s="233" t="s">
        <v>491</v>
      </c>
      <c r="B39" s="358" t="s">
        <v>66</v>
      </c>
      <c r="C39" s="224" t="s">
        <v>84</v>
      </c>
      <c r="D39" s="355">
        <v>45292</v>
      </c>
      <c r="E39" s="228">
        <v>6588.6320708539506</v>
      </c>
      <c r="F39" s="354">
        <v>0.2</v>
      </c>
    </row>
    <row r="40" spans="1:6" ht="15.75" x14ac:dyDescent="0.25">
      <c r="A40" s="233" t="s">
        <v>492</v>
      </c>
      <c r="B40" s="358" t="s">
        <v>67</v>
      </c>
      <c r="C40" s="224" t="s">
        <v>84</v>
      </c>
      <c r="D40" s="355">
        <v>45292</v>
      </c>
      <c r="E40" s="423">
        <v>6723.478737520617</v>
      </c>
      <c r="F40" s="354">
        <v>0.2</v>
      </c>
    </row>
    <row r="41" spans="1:6" ht="15.75" x14ac:dyDescent="0.25">
      <c r="A41" s="233" t="s">
        <v>493</v>
      </c>
      <c r="B41" s="358" t="s">
        <v>68</v>
      </c>
      <c r="C41" s="224" t="s">
        <v>84</v>
      </c>
      <c r="D41" s="355">
        <v>45292</v>
      </c>
      <c r="E41" s="423">
        <v>7802.2520708539505</v>
      </c>
      <c r="F41" s="354">
        <v>0.2</v>
      </c>
    </row>
    <row r="42" spans="1:6" ht="15.75" x14ac:dyDescent="0.25">
      <c r="A42" s="233" t="s">
        <v>494</v>
      </c>
      <c r="B42" s="358" t="s">
        <v>69</v>
      </c>
      <c r="C42" s="224" t="s">
        <v>84</v>
      </c>
      <c r="D42" s="355">
        <v>45292</v>
      </c>
      <c r="E42" s="228">
        <v>6723.478737520617</v>
      </c>
      <c r="F42" s="354">
        <v>0.2</v>
      </c>
    </row>
    <row r="43" spans="1:6" ht="15.75" x14ac:dyDescent="0.25">
      <c r="A43" s="233" t="s">
        <v>495</v>
      </c>
      <c r="B43" s="358" t="s">
        <v>70</v>
      </c>
      <c r="C43" s="224" t="s">
        <v>84</v>
      </c>
      <c r="D43" s="355">
        <v>45292</v>
      </c>
      <c r="E43" s="423">
        <v>11916.647850313231</v>
      </c>
      <c r="F43" s="354">
        <v>0.2</v>
      </c>
    </row>
    <row r="44" spans="1:6" ht="15.75" x14ac:dyDescent="0.25">
      <c r="A44" s="233" t="s">
        <v>496</v>
      </c>
      <c r="B44" s="358" t="s">
        <v>71</v>
      </c>
      <c r="C44" s="224" t="s">
        <v>84</v>
      </c>
      <c r="D44" s="355">
        <v>45292</v>
      </c>
      <c r="E44" s="423">
        <v>13646.981183646565</v>
      </c>
      <c r="F44" s="354">
        <v>0.2</v>
      </c>
    </row>
    <row r="45" spans="1:6" ht="15.75" x14ac:dyDescent="0.25">
      <c r="A45" s="233" t="s">
        <v>497</v>
      </c>
      <c r="B45" s="358" t="s">
        <v>72</v>
      </c>
      <c r="C45" s="224" t="s">
        <v>84</v>
      </c>
      <c r="D45" s="355">
        <v>45292</v>
      </c>
      <c r="E45" s="228">
        <v>15556.314516979897</v>
      </c>
      <c r="F45" s="354">
        <v>0.2</v>
      </c>
    </row>
    <row r="46" spans="1:6" ht="15.75" x14ac:dyDescent="0.25">
      <c r="A46" s="233" t="s">
        <v>498</v>
      </c>
      <c r="B46" s="358" t="s">
        <v>73</v>
      </c>
      <c r="C46" s="224" t="s">
        <v>84</v>
      </c>
      <c r="D46" s="355">
        <v>45292</v>
      </c>
      <c r="E46" s="423">
        <v>8746.178737520615</v>
      </c>
      <c r="F46" s="354">
        <v>0.2</v>
      </c>
    </row>
    <row r="47" spans="1:6" ht="15.75" x14ac:dyDescent="0.25">
      <c r="A47" s="233" t="s">
        <v>499</v>
      </c>
      <c r="B47" s="358" t="s">
        <v>32</v>
      </c>
      <c r="C47" s="224" t="s">
        <v>84</v>
      </c>
      <c r="D47" s="355">
        <v>45292</v>
      </c>
      <c r="E47" s="423">
        <v>12751.981183646565</v>
      </c>
      <c r="F47" s="354">
        <v>0.2</v>
      </c>
    </row>
    <row r="48" spans="1:6" ht="15.75" x14ac:dyDescent="0.25">
      <c r="A48" s="233" t="s">
        <v>500</v>
      </c>
      <c r="B48" s="358" t="s">
        <v>74</v>
      </c>
      <c r="C48" s="224" t="s">
        <v>84</v>
      </c>
      <c r="D48" s="355">
        <v>45292</v>
      </c>
      <c r="E48" s="228">
        <v>15735.314516979897</v>
      </c>
      <c r="F48" s="354">
        <v>0.2</v>
      </c>
    </row>
    <row r="49" spans="1:6" s="8" customFormat="1" ht="15.75" x14ac:dyDescent="0.25">
      <c r="A49" s="350" t="s">
        <v>474</v>
      </c>
      <c r="B49" s="367" t="s">
        <v>299</v>
      </c>
      <c r="C49" s="352" t="s">
        <v>391</v>
      </c>
      <c r="D49" s="355">
        <v>45292</v>
      </c>
      <c r="E49" s="423">
        <v>2213.64</v>
      </c>
      <c r="F49" s="354">
        <v>0.2</v>
      </c>
    </row>
    <row r="50" spans="1:6" s="8" customFormat="1" ht="31.5" x14ac:dyDescent="0.25">
      <c r="A50" s="350" t="s">
        <v>475</v>
      </c>
      <c r="B50" s="367" t="s">
        <v>300</v>
      </c>
      <c r="C50" s="352" t="s">
        <v>1377</v>
      </c>
      <c r="D50" s="267">
        <v>45292</v>
      </c>
      <c r="E50" s="423">
        <v>55.97</v>
      </c>
      <c r="F50" s="354">
        <v>0.2</v>
      </c>
    </row>
    <row r="51" spans="1:6" s="8" customFormat="1" ht="15.75" x14ac:dyDescent="0.25">
      <c r="A51" s="350" t="s">
        <v>476</v>
      </c>
      <c r="B51" s="367" t="s">
        <v>301</v>
      </c>
      <c r="C51" s="352" t="s">
        <v>395</v>
      </c>
      <c r="D51" s="355">
        <v>45292</v>
      </c>
      <c r="E51" s="228">
        <v>340.56</v>
      </c>
      <c r="F51" s="354">
        <v>0.2</v>
      </c>
    </row>
    <row r="52" spans="1:6" s="8" customFormat="1" ht="15.75" x14ac:dyDescent="0.25">
      <c r="A52" s="350" t="s">
        <v>477</v>
      </c>
      <c r="B52" s="357" t="s">
        <v>482</v>
      </c>
      <c r="C52" s="352" t="s">
        <v>396</v>
      </c>
      <c r="D52" s="355">
        <v>45292</v>
      </c>
      <c r="E52" s="423">
        <v>851.4</v>
      </c>
      <c r="F52" s="354">
        <v>0.2</v>
      </c>
    </row>
    <row r="53" spans="1:6" s="8" customFormat="1" ht="15.75" x14ac:dyDescent="0.25">
      <c r="A53" s="350" t="s">
        <v>478</v>
      </c>
      <c r="B53" s="357" t="s">
        <v>302</v>
      </c>
      <c r="C53" s="352" t="s">
        <v>396</v>
      </c>
      <c r="D53" s="355">
        <v>45292</v>
      </c>
      <c r="E53" s="423">
        <v>681.12</v>
      </c>
      <c r="F53" s="354">
        <v>0.2</v>
      </c>
    </row>
    <row r="54" spans="1:6" s="8" customFormat="1" ht="15.75" x14ac:dyDescent="0.25">
      <c r="A54" s="350" t="s">
        <v>479</v>
      </c>
      <c r="B54" s="357" t="s">
        <v>303</v>
      </c>
      <c r="C54" s="352" t="s">
        <v>396</v>
      </c>
      <c r="D54" s="355">
        <v>45292</v>
      </c>
      <c r="E54" s="228">
        <v>510.84</v>
      </c>
      <c r="F54" s="354">
        <v>0.2</v>
      </c>
    </row>
    <row r="55" spans="1:6" s="8" customFormat="1" ht="15.75" x14ac:dyDescent="0.25">
      <c r="A55" s="350" t="s">
        <v>480</v>
      </c>
      <c r="B55" s="357" t="s">
        <v>304</v>
      </c>
      <c r="C55" s="352" t="s">
        <v>394</v>
      </c>
      <c r="D55" s="355">
        <v>45292</v>
      </c>
      <c r="E55" s="423">
        <v>227.04</v>
      </c>
      <c r="F55" s="354">
        <v>0.2</v>
      </c>
    </row>
    <row r="56" spans="1:6" s="8" customFormat="1" ht="15.75" x14ac:dyDescent="0.25">
      <c r="A56" s="350" t="s">
        <v>481</v>
      </c>
      <c r="B56" s="357" t="s">
        <v>305</v>
      </c>
      <c r="C56" s="352" t="s">
        <v>397</v>
      </c>
      <c r="D56" s="355">
        <v>45292</v>
      </c>
      <c r="E56" s="423">
        <v>283.8</v>
      </c>
      <c r="F56" s="354">
        <v>0.2</v>
      </c>
    </row>
    <row r="57" spans="1:6" s="4" customFormat="1" ht="15.75" x14ac:dyDescent="0.25">
      <c r="A57" s="346" t="s">
        <v>150</v>
      </c>
      <c r="B57" s="347" t="s">
        <v>501</v>
      </c>
      <c r="C57" s="348"/>
      <c r="D57" s="348"/>
      <c r="E57" s="348"/>
      <c r="F57" s="349"/>
    </row>
    <row r="58" spans="1:6" ht="15.75" x14ac:dyDescent="0.25">
      <c r="A58" s="233" t="s">
        <v>502</v>
      </c>
      <c r="B58" s="357" t="s">
        <v>30</v>
      </c>
      <c r="C58" s="224"/>
      <c r="D58" s="355"/>
      <c r="E58" s="356"/>
      <c r="F58" s="354"/>
    </row>
    <row r="59" spans="1:6" s="8" customFormat="1" ht="15.75" x14ac:dyDescent="0.25">
      <c r="A59" s="350" t="s">
        <v>151</v>
      </c>
      <c r="B59" s="359" t="s">
        <v>31</v>
      </c>
      <c r="C59" s="352" t="s">
        <v>24</v>
      </c>
      <c r="D59" s="267">
        <v>45292</v>
      </c>
      <c r="E59" s="423">
        <v>1774</v>
      </c>
      <c r="F59" s="354">
        <v>0.2</v>
      </c>
    </row>
    <row r="60" spans="1:6" s="8" customFormat="1" ht="15.75" x14ac:dyDescent="0.25">
      <c r="A60" s="350" t="s">
        <v>152</v>
      </c>
      <c r="B60" s="359" t="s">
        <v>32</v>
      </c>
      <c r="C60" s="352" t="s">
        <v>24</v>
      </c>
      <c r="D60" s="267">
        <v>45292</v>
      </c>
      <c r="E60" s="423">
        <v>1337</v>
      </c>
      <c r="F60" s="354">
        <v>0.2</v>
      </c>
    </row>
    <row r="61" spans="1:6" ht="15.75" x14ac:dyDescent="0.25">
      <c r="A61" s="233" t="s">
        <v>153</v>
      </c>
      <c r="B61" s="360" t="s">
        <v>33</v>
      </c>
      <c r="C61" s="224" t="s">
        <v>24</v>
      </c>
      <c r="D61" s="355">
        <v>45292</v>
      </c>
      <c r="E61" s="228">
        <v>884</v>
      </c>
      <c r="F61" s="354">
        <v>0.2</v>
      </c>
    </row>
    <row r="62" spans="1:6" ht="15.75" x14ac:dyDescent="0.25">
      <c r="A62" s="233" t="s">
        <v>503</v>
      </c>
      <c r="B62" s="360" t="s">
        <v>34</v>
      </c>
      <c r="C62" s="224" t="s">
        <v>24</v>
      </c>
      <c r="D62" s="355">
        <v>45292</v>
      </c>
      <c r="E62" s="423">
        <v>391</v>
      </c>
      <c r="F62" s="354">
        <v>0.2</v>
      </c>
    </row>
    <row r="63" spans="1:6" ht="15.75" x14ac:dyDescent="0.25">
      <c r="A63" s="233" t="s">
        <v>504</v>
      </c>
      <c r="B63" s="360" t="s">
        <v>35</v>
      </c>
      <c r="C63" s="224" t="s">
        <v>24</v>
      </c>
      <c r="D63" s="355">
        <v>45292</v>
      </c>
      <c r="E63" s="423">
        <v>869</v>
      </c>
      <c r="F63" s="354">
        <v>0.2</v>
      </c>
    </row>
    <row r="64" spans="1:6" ht="15.75" x14ac:dyDescent="0.25">
      <c r="A64" s="233" t="s">
        <v>505</v>
      </c>
      <c r="B64" s="360" t="s">
        <v>36</v>
      </c>
      <c r="C64" s="224" t="s">
        <v>24</v>
      </c>
      <c r="D64" s="355">
        <v>45292</v>
      </c>
      <c r="E64" s="228">
        <v>510</v>
      </c>
      <c r="F64" s="354">
        <v>0.2</v>
      </c>
    </row>
    <row r="65" spans="1:6" ht="15.75" x14ac:dyDescent="0.25">
      <c r="A65" s="233" t="s">
        <v>506</v>
      </c>
      <c r="B65" s="360" t="s">
        <v>37</v>
      </c>
      <c r="C65" s="224" t="s">
        <v>24</v>
      </c>
      <c r="D65" s="355">
        <v>45292</v>
      </c>
      <c r="E65" s="423">
        <v>221</v>
      </c>
      <c r="F65" s="354">
        <v>0.2</v>
      </c>
    </row>
    <row r="66" spans="1:6" ht="15.75" x14ac:dyDescent="0.25">
      <c r="A66" s="233" t="s">
        <v>507</v>
      </c>
      <c r="B66" s="360" t="s">
        <v>38</v>
      </c>
      <c r="C66" s="224" t="s">
        <v>24</v>
      </c>
      <c r="D66" s="355">
        <v>45292</v>
      </c>
      <c r="E66" s="423">
        <v>1383</v>
      </c>
      <c r="F66" s="354">
        <v>0.2</v>
      </c>
    </row>
    <row r="67" spans="1:6" ht="15.75" x14ac:dyDescent="0.25">
      <c r="A67" s="233" t="s">
        <v>508</v>
      </c>
      <c r="B67" s="360" t="s">
        <v>906</v>
      </c>
      <c r="C67" s="224" t="s">
        <v>24</v>
      </c>
      <c r="D67" s="355">
        <v>45292</v>
      </c>
      <c r="E67" s="228">
        <v>133</v>
      </c>
      <c r="F67" s="354">
        <v>0.2</v>
      </c>
    </row>
    <row r="68" spans="1:6" ht="15.75" x14ac:dyDescent="0.25">
      <c r="A68" s="233" t="s">
        <v>509</v>
      </c>
      <c r="B68" s="360" t="s">
        <v>907</v>
      </c>
      <c r="C68" s="224" t="s">
        <v>24</v>
      </c>
      <c r="D68" s="355">
        <v>45292</v>
      </c>
      <c r="E68" s="423">
        <v>1194</v>
      </c>
      <c r="F68" s="354">
        <v>0.2</v>
      </c>
    </row>
    <row r="69" spans="1:6" ht="15.75" x14ac:dyDescent="0.25">
      <c r="A69" s="233" t="s">
        <v>510</v>
      </c>
      <c r="B69" s="360" t="s">
        <v>909</v>
      </c>
      <c r="C69" s="224" t="s">
        <v>24</v>
      </c>
      <c r="D69" s="355">
        <v>45292</v>
      </c>
      <c r="E69" s="423">
        <v>575</v>
      </c>
      <c r="F69" s="354">
        <v>0.2</v>
      </c>
    </row>
    <row r="70" spans="1:6" ht="15.75" x14ac:dyDescent="0.25">
      <c r="A70" s="233" t="s">
        <v>908</v>
      </c>
      <c r="B70" s="360" t="s">
        <v>39</v>
      </c>
      <c r="C70" s="224" t="s">
        <v>24</v>
      </c>
      <c r="D70" s="355">
        <v>45292</v>
      </c>
      <c r="E70" s="228">
        <v>368</v>
      </c>
      <c r="F70" s="354">
        <v>0.2</v>
      </c>
    </row>
    <row r="71" spans="1:6" s="4" customFormat="1" ht="15.75" x14ac:dyDescent="0.25">
      <c r="A71" s="346" t="s">
        <v>154</v>
      </c>
      <c r="B71" s="361" t="s">
        <v>1389</v>
      </c>
      <c r="C71" s="362"/>
      <c r="D71" s="363"/>
      <c r="E71" s="423"/>
      <c r="F71" s="364"/>
    </row>
    <row r="72" spans="1:6" ht="15.75" x14ac:dyDescent="0.25">
      <c r="A72" s="350" t="s">
        <v>53</v>
      </c>
      <c r="B72" s="351" t="s">
        <v>42</v>
      </c>
      <c r="C72" s="224" t="s">
        <v>43</v>
      </c>
      <c r="D72" s="355">
        <v>45292</v>
      </c>
      <c r="E72" s="423">
        <v>3275</v>
      </c>
      <c r="F72" s="354">
        <v>0.2</v>
      </c>
    </row>
    <row r="73" spans="1:6" s="8" customFormat="1" ht="15.75" x14ac:dyDescent="0.25">
      <c r="A73" s="350" t="s">
        <v>54</v>
      </c>
      <c r="B73" s="365" t="s">
        <v>1390</v>
      </c>
      <c r="C73" s="352"/>
      <c r="D73" s="355"/>
      <c r="E73" s="356"/>
      <c r="F73" s="354"/>
    </row>
    <row r="74" spans="1:6" ht="15.75" x14ac:dyDescent="0.25">
      <c r="A74" s="350" t="s">
        <v>155</v>
      </c>
      <c r="B74" s="369" t="s">
        <v>75</v>
      </c>
      <c r="C74" s="224"/>
      <c r="D74" s="355"/>
      <c r="E74" s="356"/>
      <c r="F74" s="354"/>
    </row>
    <row r="75" spans="1:6" ht="15.75" x14ac:dyDescent="0.25">
      <c r="A75" s="350" t="s">
        <v>156</v>
      </c>
      <c r="B75" s="360" t="s">
        <v>60</v>
      </c>
      <c r="C75" s="224" t="s">
        <v>84</v>
      </c>
      <c r="D75" s="355">
        <v>45292</v>
      </c>
      <c r="E75" s="423">
        <v>2161.5</v>
      </c>
      <c r="F75" s="354">
        <v>0.2</v>
      </c>
    </row>
    <row r="76" spans="1:6" ht="15.75" x14ac:dyDescent="0.25">
      <c r="A76" s="350" t="s">
        <v>157</v>
      </c>
      <c r="B76" s="360" t="s">
        <v>61</v>
      </c>
      <c r="C76" s="224" t="s">
        <v>84</v>
      </c>
      <c r="D76" s="355">
        <v>45292</v>
      </c>
      <c r="E76" s="423">
        <v>3537.0000000000005</v>
      </c>
      <c r="F76" s="354">
        <v>0.2</v>
      </c>
    </row>
    <row r="77" spans="1:6" ht="15.75" x14ac:dyDescent="0.25">
      <c r="A77" s="350" t="s">
        <v>158</v>
      </c>
      <c r="B77" s="360" t="s">
        <v>83</v>
      </c>
      <c r="C77" s="224" t="s">
        <v>84</v>
      </c>
      <c r="D77" s="355">
        <v>45292</v>
      </c>
      <c r="E77" s="228">
        <v>1244.5</v>
      </c>
      <c r="F77" s="354">
        <v>0.2</v>
      </c>
    </row>
    <row r="78" spans="1:6" ht="15.75" x14ac:dyDescent="0.25">
      <c r="A78" s="350" t="s">
        <v>159</v>
      </c>
      <c r="B78" s="360" t="s">
        <v>82</v>
      </c>
      <c r="C78" s="224" t="s">
        <v>84</v>
      </c>
      <c r="D78" s="355">
        <v>45292</v>
      </c>
      <c r="E78" s="423">
        <v>4355.75</v>
      </c>
      <c r="F78" s="354">
        <v>0.2</v>
      </c>
    </row>
    <row r="79" spans="1:6" ht="15.75" x14ac:dyDescent="0.25">
      <c r="A79" s="350" t="s">
        <v>160</v>
      </c>
      <c r="B79" s="360" t="s">
        <v>32</v>
      </c>
      <c r="C79" s="224" t="s">
        <v>84</v>
      </c>
      <c r="D79" s="355">
        <v>45292</v>
      </c>
      <c r="E79" s="423">
        <v>4781.5</v>
      </c>
      <c r="F79" s="354">
        <v>0.2</v>
      </c>
    </row>
    <row r="80" spans="1:6" ht="15.75" x14ac:dyDescent="0.25">
      <c r="A80" s="350" t="s">
        <v>170</v>
      </c>
      <c r="B80" s="369" t="s">
        <v>76</v>
      </c>
      <c r="C80" s="224"/>
      <c r="D80" s="355"/>
      <c r="E80" s="228"/>
      <c r="F80" s="354"/>
    </row>
    <row r="81" spans="1:6" ht="15.75" x14ac:dyDescent="0.25">
      <c r="A81" s="350" t="s">
        <v>162</v>
      </c>
      <c r="B81" s="360" t="s">
        <v>60</v>
      </c>
      <c r="C81" s="224" t="s">
        <v>84</v>
      </c>
      <c r="D81" s="355">
        <v>45292</v>
      </c>
      <c r="E81" s="423">
        <v>5403.75</v>
      </c>
      <c r="F81" s="354">
        <v>0.2</v>
      </c>
    </row>
    <row r="82" spans="1:6" ht="15.75" x14ac:dyDescent="0.25">
      <c r="A82" s="350" t="s">
        <v>171</v>
      </c>
      <c r="B82" s="360" t="s">
        <v>61</v>
      </c>
      <c r="C82" s="224" t="s">
        <v>84</v>
      </c>
      <c r="D82" s="355">
        <v>45292</v>
      </c>
      <c r="E82" s="423">
        <v>6615.5</v>
      </c>
      <c r="F82" s="354">
        <v>0.2</v>
      </c>
    </row>
    <row r="83" spans="1:6" ht="15.75" x14ac:dyDescent="0.25">
      <c r="A83" s="350" t="s">
        <v>172</v>
      </c>
      <c r="B83" s="360" t="s">
        <v>85</v>
      </c>
      <c r="C83" s="224" t="s">
        <v>84</v>
      </c>
      <c r="D83" s="355">
        <v>45292</v>
      </c>
      <c r="E83" s="228">
        <v>19420.75</v>
      </c>
      <c r="F83" s="354">
        <v>0.2</v>
      </c>
    </row>
    <row r="84" spans="1:6" ht="15.75" x14ac:dyDescent="0.25">
      <c r="A84" s="350" t="s">
        <v>173</v>
      </c>
      <c r="B84" s="360" t="s">
        <v>66</v>
      </c>
      <c r="C84" s="224" t="s">
        <v>84</v>
      </c>
      <c r="D84" s="355">
        <v>45292</v>
      </c>
      <c r="E84" s="423">
        <v>1703</v>
      </c>
      <c r="F84" s="354">
        <v>0.2</v>
      </c>
    </row>
    <row r="85" spans="1:6" ht="15.75" x14ac:dyDescent="0.25">
      <c r="A85" s="350" t="s">
        <v>174</v>
      </c>
      <c r="B85" s="360" t="s">
        <v>81</v>
      </c>
      <c r="C85" s="224" t="s">
        <v>84</v>
      </c>
      <c r="D85" s="355">
        <v>45292</v>
      </c>
      <c r="E85" s="423">
        <v>5436.5</v>
      </c>
      <c r="F85" s="354">
        <v>0.2</v>
      </c>
    </row>
    <row r="86" spans="1:6" ht="15.75" x14ac:dyDescent="0.25">
      <c r="A86" s="350" t="s">
        <v>175</v>
      </c>
      <c r="B86" s="360" t="s">
        <v>82</v>
      </c>
      <c r="C86" s="224" t="s">
        <v>84</v>
      </c>
      <c r="D86" s="355">
        <v>45292</v>
      </c>
      <c r="E86" s="228">
        <v>8678.75</v>
      </c>
      <c r="F86" s="354">
        <v>0.2</v>
      </c>
    </row>
    <row r="87" spans="1:6" ht="15.75" x14ac:dyDescent="0.25">
      <c r="A87" s="350" t="s">
        <v>176</v>
      </c>
      <c r="B87" s="360" t="s">
        <v>32</v>
      </c>
      <c r="C87" s="224" t="s">
        <v>84</v>
      </c>
      <c r="D87" s="355">
        <v>45292</v>
      </c>
      <c r="E87" s="423">
        <v>9464.75</v>
      </c>
      <c r="F87" s="354">
        <v>0.2</v>
      </c>
    </row>
    <row r="88" spans="1:6" ht="15.75" x14ac:dyDescent="0.25">
      <c r="A88" s="350" t="s">
        <v>161</v>
      </c>
      <c r="B88" s="369" t="s">
        <v>77</v>
      </c>
      <c r="C88" s="224"/>
      <c r="D88" s="355"/>
      <c r="E88" s="423"/>
      <c r="F88" s="354"/>
    </row>
    <row r="89" spans="1:6" ht="15.75" x14ac:dyDescent="0.25">
      <c r="A89" s="350" t="s">
        <v>163</v>
      </c>
      <c r="B89" s="360" t="s">
        <v>60</v>
      </c>
      <c r="C89" s="224" t="s">
        <v>84</v>
      </c>
      <c r="D89" s="355">
        <v>45292</v>
      </c>
      <c r="E89" s="423">
        <v>7565.25</v>
      </c>
      <c r="F89" s="354">
        <v>0.2</v>
      </c>
    </row>
    <row r="90" spans="1:6" ht="15.75" x14ac:dyDescent="0.25">
      <c r="A90" s="350" t="s">
        <v>164</v>
      </c>
      <c r="B90" s="360" t="s">
        <v>61</v>
      </c>
      <c r="C90" s="224" t="s">
        <v>84</v>
      </c>
      <c r="D90" s="355">
        <v>45292</v>
      </c>
      <c r="E90" s="423">
        <v>10152.5</v>
      </c>
      <c r="F90" s="354">
        <v>0.2</v>
      </c>
    </row>
    <row r="91" spans="1:6" ht="15.75" x14ac:dyDescent="0.25">
      <c r="A91" s="350" t="s">
        <v>165</v>
      </c>
      <c r="B91" s="360" t="s">
        <v>85</v>
      </c>
      <c r="C91" s="224" t="s">
        <v>84</v>
      </c>
      <c r="D91" s="355">
        <v>45292</v>
      </c>
      <c r="E91" s="228">
        <v>22957.75</v>
      </c>
      <c r="F91" s="354">
        <v>0.2</v>
      </c>
    </row>
    <row r="92" spans="1:6" ht="15.75" x14ac:dyDescent="0.25">
      <c r="A92" s="350" t="s">
        <v>166</v>
      </c>
      <c r="B92" s="360" t="s">
        <v>66</v>
      </c>
      <c r="C92" s="224" t="s">
        <v>84</v>
      </c>
      <c r="D92" s="355">
        <v>45292</v>
      </c>
      <c r="E92" s="423">
        <v>2947.5</v>
      </c>
      <c r="F92" s="354">
        <v>0.2</v>
      </c>
    </row>
    <row r="93" spans="1:6" ht="15.75" x14ac:dyDescent="0.25">
      <c r="A93" s="350" t="s">
        <v>167</v>
      </c>
      <c r="B93" s="360" t="s">
        <v>81</v>
      </c>
      <c r="C93" s="224" t="s">
        <v>84</v>
      </c>
      <c r="D93" s="355">
        <v>45292</v>
      </c>
      <c r="E93" s="423">
        <v>6681</v>
      </c>
      <c r="F93" s="354">
        <v>0.2</v>
      </c>
    </row>
    <row r="94" spans="1:6" ht="15.75" x14ac:dyDescent="0.25">
      <c r="A94" s="350" t="s">
        <v>168</v>
      </c>
      <c r="B94" s="360" t="s">
        <v>82</v>
      </c>
      <c r="C94" s="224" t="s">
        <v>84</v>
      </c>
      <c r="D94" s="355">
        <v>45292</v>
      </c>
      <c r="E94" s="228">
        <v>13034.5</v>
      </c>
      <c r="F94" s="354">
        <v>0.2</v>
      </c>
    </row>
    <row r="95" spans="1:6" ht="15.75" x14ac:dyDescent="0.25">
      <c r="A95" s="350" t="s">
        <v>169</v>
      </c>
      <c r="B95" s="360" t="s">
        <v>32</v>
      </c>
      <c r="C95" s="224" t="s">
        <v>84</v>
      </c>
      <c r="D95" s="355">
        <v>45292</v>
      </c>
      <c r="E95" s="423">
        <v>14246.249999999998</v>
      </c>
      <c r="F95" s="354">
        <v>0.2</v>
      </c>
    </row>
    <row r="96" spans="1:6" ht="15.75" x14ac:dyDescent="0.25">
      <c r="A96" s="350" t="s">
        <v>177</v>
      </c>
      <c r="B96" s="369" t="s">
        <v>78</v>
      </c>
      <c r="C96" s="224"/>
      <c r="D96" s="355"/>
      <c r="E96" s="423"/>
      <c r="F96" s="354"/>
    </row>
    <row r="97" spans="1:6" ht="15.75" x14ac:dyDescent="0.25">
      <c r="A97" s="350" t="s">
        <v>178</v>
      </c>
      <c r="B97" s="360" t="s">
        <v>60</v>
      </c>
      <c r="C97" s="224" t="s">
        <v>84</v>
      </c>
      <c r="D97" s="355">
        <v>45292</v>
      </c>
      <c r="E97" s="228">
        <v>3897.25</v>
      </c>
      <c r="F97" s="354">
        <v>0.2</v>
      </c>
    </row>
    <row r="98" spans="1:6" ht="15.75" x14ac:dyDescent="0.25">
      <c r="A98" s="350" t="s">
        <v>179</v>
      </c>
      <c r="B98" s="360" t="s">
        <v>61</v>
      </c>
      <c r="C98" s="224" t="s">
        <v>84</v>
      </c>
      <c r="D98" s="355">
        <v>45292</v>
      </c>
      <c r="E98" s="423">
        <v>9825</v>
      </c>
      <c r="F98" s="354">
        <v>0.2</v>
      </c>
    </row>
    <row r="99" spans="1:6" ht="15.75" x14ac:dyDescent="0.25">
      <c r="A99" s="350" t="s">
        <v>180</v>
      </c>
      <c r="B99" s="360" t="s">
        <v>66</v>
      </c>
      <c r="C99" s="224" t="s">
        <v>84</v>
      </c>
      <c r="D99" s="355">
        <v>45292</v>
      </c>
      <c r="E99" s="423">
        <v>5010.75</v>
      </c>
      <c r="F99" s="354">
        <v>0.2</v>
      </c>
    </row>
    <row r="100" spans="1:6" ht="15.75" x14ac:dyDescent="0.25">
      <c r="A100" s="350" t="s">
        <v>181</v>
      </c>
      <c r="B100" s="360" t="s">
        <v>81</v>
      </c>
      <c r="C100" s="224" t="s">
        <v>84</v>
      </c>
      <c r="D100" s="355">
        <v>45292</v>
      </c>
      <c r="E100" s="228">
        <v>11560.75</v>
      </c>
      <c r="F100" s="354">
        <v>0.2</v>
      </c>
    </row>
    <row r="101" spans="1:6" ht="15.75" x14ac:dyDescent="0.25">
      <c r="A101" s="350" t="s">
        <v>182</v>
      </c>
      <c r="B101" s="360" t="s">
        <v>82</v>
      </c>
      <c r="C101" s="224" t="s">
        <v>84</v>
      </c>
      <c r="D101" s="355">
        <v>45292</v>
      </c>
      <c r="E101" s="423">
        <v>20141.25</v>
      </c>
      <c r="F101" s="354">
        <v>0.2</v>
      </c>
    </row>
    <row r="102" spans="1:6" ht="15.75" x14ac:dyDescent="0.25">
      <c r="A102" s="350" t="s">
        <v>183</v>
      </c>
      <c r="B102" s="360" t="s">
        <v>32</v>
      </c>
      <c r="C102" s="224" t="s">
        <v>84</v>
      </c>
      <c r="D102" s="355">
        <v>45292</v>
      </c>
      <c r="E102" s="423">
        <v>19977.5</v>
      </c>
      <c r="F102" s="354">
        <v>0.2</v>
      </c>
    </row>
    <row r="103" spans="1:6" ht="15.75" x14ac:dyDescent="0.25">
      <c r="A103" s="350" t="s">
        <v>184</v>
      </c>
      <c r="B103" s="369" t="s">
        <v>79</v>
      </c>
      <c r="C103" s="224"/>
      <c r="D103" s="355"/>
      <c r="E103" s="423"/>
      <c r="F103" s="354"/>
    </row>
    <row r="104" spans="1:6" ht="15.75" x14ac:dyDescent="0.25">
      <c r="A104" s="350" t="s">
        <v>185</v>
      </c>
      <c r="B104" s="360" t="s">
        <v>60</v>
      </c>
      <c r="C104" s="224" t="s">
        <v>84</v>
      </c>
      <c r="D104" s="355">
        <v>45292</v>
      </c>
      <c r="E104" s="423">
        <v>11462.5</v>
      </c>
      <c r="F104" s="354">
        <v>0.2</v>
      </c>
    </row>
    <row r="105" spans="1:6" ht="15.75" x14ac:dyDescent="0.25">
      <c r="A105" s="350" t="s">
        <v>186</v>
      </c>
      <c r="B105" s="360" t="s">
        <v>61</v>
      </c>
      <c r="C105" s="224" t="s">
        <v>84</v>
      </c>
      <c r="D105" s="355">
        <v>45292</v>
      </c>
      <c r="E105" s="228">
        <v>19977.5</v>
      </c>
      <c r="F105" s="354">
        <v>0.2</v>
      </c>
    </row>
    <row r="106" spans="1:6" ht="15.75" x14ac:dyDescent="0.25">
      <c r="A106" s="350" t="s">
        <v>187</v>
      </c>
      <c r="B106" s="360" t="s">
        <v>85</v>
      </c>
      <c r="C106" s="224" t="s">
        <v>84</v>
      </c>
      <c r="D106" s="355">
        <v>45292</v>
      </c>
      <c r="E106" s="423">
        <v>32782.75</v>
      </c>
      <c r="F106" s="354">
        <v>0.2</v>
      </c>
    </row>
    <row r="107" spans="1:6" ht="15.75" x14ac:dyDescent="0.25">
      <c r="A107" s="350" t="s">
        <v>188</v>
      </c>
      <c r="B107" s="360" t="s">
        <v>66</v>
      </c>
      <c r="C107" s="224" t="s">
        <v>84</v>
      </c>
      <c r="D107" s="355">
        <v>45292</v>
      </c>
      <c r="E107" s="423">
        <v>7958.2500000000009</v>
      </c>
      <c r="F107" s="354">
        <v>0.2</v>
      </c>
    </row>
    <row r="108" spans="1:6" ht="15.75" x14ac:dyDescent="0.25">
      <c r="A108" s="350" t="s">
        <v>189</v>
      </c>
      <c r="B108" s="360" t="s">
        <v>81</v>
      </c>
      <c r="C108" s="224" t="s">
        <v>84</v>
      </c>
      <c r="D108" s="355">
        <v>45292</v>
      </c>
      <c r="E108" s="228">
        <v>18241.75</v>
      </c>
      <c r="F108" s="354">
        <v>0.2</v>
      </c>
    </row>
    <row r="109" spans="1:6" ht="15.75" x14ac:dyDescent="0.25">
      <c r="A109" s="350" t="s">
        <v>190</v>
      </c>
      <c r="B109" s="360" t="s">
        <v>82</v>
      </c>
      <c r="C109" s="224" t="s">
        <v>84</v>
      </c>
      <c r="D109" s="355">
        <v>45292</v>
      </c>
      <c r="E109" s="423">
        <v>33175.75</v>
      </c>
      <c r="F109" s="354">
        <v>0.2</v>
      </c>
    </row>
    <row r="110" spans="1:6" ht="15.75" x14ac:dyDescent="0.25">
      <c r="A110" s="350" t="s">
        <v>191</v>
      </c>
      <c r="B110" s="360" t="s">
        <v>32</v>
      </c>
      <c r="C110" s="224" t="s">
        <v>84</v>
      </c>
      <c r="D110" s="355">
        <v>45292</v>
      </c>
      <c r="E110" s="423">
        <v>34223.75</v>
      </c>
      <c r="F110" s="354">
        <v>0.2</v>
      </c>
    </row>
    <row r="111" spans="1:6" ht="15.75" x14ac:dyDescent="0.25">
      <c r="A111" s="350" t="s">
        <v>192</v>
      </c>
      <c r="B111" s="369" t="s">
        <v>427</v>
      </c>
      <c r="C111" s="224"/>
      <c r="D111" s="355"/>
      <c r="E111" s="228"/>
      <c r="F111" s="354"/>
    </row>
    <row r="112" spans="1:6" ht="15.75" x14ac:dyDescent="0.25">
      <c r="A112" s="350" t="s">
        <v>193</v>
      </c>
      <c r="B112" s="360" t="s">
        <v>428</v>
      </c>
      <c r="C112" s="224" t="s">
        <v>84</v>
      </c>
      <c r="D112" s="355">
        <v>45292</v>
      </c>
      <c r="E112" s="423">
        <v>2390.75</v>
      </c>
      <c r="F112" s="354">
        <v>0.2</v>
      </c>
    </row>
    <row r="113" spans="1:6" ht="15.75" x14ac:dyDescent="0.25">
      <c r="A113" s="350" t="s">
        <v>194</v>
      </c>
      <c r="B113" s="360" t="s">
        <v>429</v>
      </c>
      <c r="C113" s="224" t="s">
        <v>84</v>
      </c>
      <c r="D113" s="355">
        <v>45292</v>
      </c>
      <c r="E113" s="423">
        <v>2620</v>
      </c>
      <c r="F113" s="354">
        <v>0.2</v>
      </c>
    </row>
    <row r="114" spans="1:6" ht="15.75" x14ac:dyDescent="0.25">
      <c r="A114" s="350" t="s">
        <v>195</v>
      </c>
      <c r="B114" s="360" t="s">
        <v>528</v>
      </c>
      <c r="C114" s="224" t="s">
        <v>84</v>
      </c>
      <c r="D114" s="355">
        <v>45292</v>
      </c>
      <c r="E114" s="228">
        <v>3766.2499999999995</v>
      </c>
      <c r="F114" s="354">
        <v>0.2</v>
      </c>
    </row>
    <row r="115" spans="1:6" ht="15.75" x14ac:dyDescent="0.25">
      <c r="A115" s="350" t="s">
        <v>196</v>
      </c>
      <c r="B115" s="360" t="s">
        <v>261</v>
      </c>
      <c r="C115" s="224" t="s">
        <v>84</v>
      </c>
      <c r="D115" s="355">
        <v>45292</v>
      </c>
      <c r="E115" s="423">
        <v>2882</v>
      </c>
      <c r="F115" s="354">
        <v>0.2</v>
      </c>
    </row>
    <row r="116" spans="1:6" ht="15.75" x14ac:dyDescent="0.25">
      <c r="A116" s="350" t="s">
        <v>197</v>
      </c>
      <c r="B116" s="360" t="s">
        <v>262</v>
      </c>
      <c r="C116" s="224" t="s">
        <v>84</v>
      </c>
      <c r="D116" s="355">
        <v>45292</v>
      </c>
      <c r="E116" s="423">
        <v>3831.7499999999995</v>
      </c>
      <c r="F116" s="354">
        <v>0.2</v>
      </c>
    </row>
    <row r="117" spans="1:6" ht="15.75" x14ac:dyDescent="0.25">
      <c r="A117" s="350" t="s">
        <v>431</v>
      </c>
      <c r="B117" s="360" t="s">
        <v>263</v>
      </c>
      <c r="C117" s="224" t="s">
        <v>84</v>
      </c>
      <c r="D117" s="355">
        <v>45292</v>
      </c>
      <c r="E117" s="228">
        <v>2947.5</v>
      </c>
      <c r="F117" s="354">
        <v>0.2</v>
      </c>
    </row>
    <row r="118" spans="1:6" ht="15.75" x14ac:dyDescent="0.25">
      <c r="A118" s="350" t="s">
        <v>432</v>
      </c>
      <c r="B118" s="360" t="s">
        <v>430</v>
      </c>
      <c r="C118" s="224" t="s">
        <v>84</v>
      </c>
      <c r="D118" s="355">
        <v>45292</v>
      </c>
      <c r="E118" s="423">
        <v>4224.75</v>
      </c>
      <c r="F118" s="354">
        <v>0.2</v>
      </c>
    </row>
    <row r="119" spans="1:6" ht="15.75" x14ac:dyDescent="0.25">
      <c r="A119" s="350" t="s">
        <v>433</v>
      </c>
      <c r="B119" s="360" t="s">
        <v>60</v>
      </c>
      <c r="C119" s="224" t="s">
        <v>84</v>
      </c>
      <c r="D119" s="355">
        <v>45292</v>
      </c>
      <c r="E119" s="423">
        <v>2652.75</v>
      </c>
      <c r="F119" s="354">
        <v>0.2</v>
      </c>
    </row>
    <row r="120" spans="1:6" ht="15.75" x14ac:dyDescent="0.25">
      <c r="A120" s="350" t="s">
        <v>434</v>
      </c>
      <c r="B120" s="360" t="s">
        <v>82</v>
      </c>
      <c r="C120" s="224" t="s">
        <v>84</v>
      </c>
      <c r="D120" s="355">
        <v>45292</v>
      </c>
      <c r="E120" s="228">
        <v>2947.5</v>
      </c>
      <c r="F120" s="354">
        <v>0.2</v>
      </c>
    </row>
    <row r="121" spans="1:6" ht="15.75" x14ac:dyDescent="0.25">
      <c r="A121" s="350" t="s">
        <v>435</v>
      </c>
      <c r="B121" s="360" t="s">
        <v>529</v>
      </c>
      <c r="C121" s="224" t="s">
        <v>84</v>
      </c>
      <c r="D121" s="355">
        <v>45292</v>
      </c>
      <c r="E121" s="423">
        <v>3275</v>
      </c>
      <c r="F121" s="354">
        <v>0.2</v>
      </c>
    </row>
    <row r="122" spans="1:6" ht="15.75" x14ac:dyDescent="0.25">
      <c r="A122" s="350" t="s">
        <v>436</v>
      </c>
      <c r="B122" s="360" t="s">
        <v>115</v>
      </c>
      <c r="C122" s="224" t="s">
        <v>84</v>
      </c>
      <c r="D122" s="355">
        <v>45292</v>
      </c>
      <c r="E122" s="423">
        <v>4192</v>
      </c>
      <c r="F122" s="354">
        <v>0.2</v>
      </c>
    </row>
    <row r="123" spans="1:6" ht="15.75" x14ac:dyDescent="0.25">
      <c r="A123" s="350" t="s">
        <v>437</v>
      </c>
      <c r="B123" s="369" t="s">
        <v>80</v>
      </c>
      <c r="C123" s="224"/>
      <c r="D123" s="355"/>
      <c r="E123" s="228"/>
      <c r="F123" s="354"/>
    </row>
    <row r="124" spans="1:6" ht="15.75" x14ac:dyDescent="0.25">
      <c r="A124" s="350" t="s">
        <v>438</v>
      </c>
      <c r="B124" s="360" t="s">
        <v>60</v>
      </c>
      <c r="C124" s="224" t="s">
        <v>84</v>
      </c>
      <c r="D124" s="355">
        <v>45292</v>
      </c>
      <c r="E124" s="423">
        <v>3602.5000000000005</v>
      </c>
      <c r="F124" s="354">
        <v>0.2</v>
      </c>
    </row>
    <row r="125" spans="1:6" ht="15.75" x14ac:dyDescent="0.25">
      <c r="A125" s="350" t="s">
        <v>439</v>
      </c>
      <c r="B125" s="360" t="s">
        <v>61</v>
      </c>
      <c r="C125" s="224" t="s">
        <v>84</v>
      </c>
      <c r="D125" s="355">
        <v>45292</v>
      </c>
      <c r="E125" s="423">
        <v>7205.0000000000009</v>
      </c>
      <c r="F125" s="354">
        <v>0.2</v>
      </c>
    </row>
    <row r="126" spans="1:6" ht="15.75" x14ac:dyDescent="0.25">
      <c r="A126" s="350" t="s">
        <v>440</v>
      </c>
      <c r="B126" s="360" t="s">
        <v>83</v>
      </c>
      <c r="C126" s="224" t="s">
        <v>84</v>
      </c>
      <c r="D126" s="355">
        <v>45292</v>
      </c>
      <c r="E126" s="228">
        <v>4683.25</v>
      </c>
      <c r="F126" s="354">
        <v>0.2</v>
      </c>
    </row>
    <row r="127" spans="1:6" ht="15.75" x14ac:dyDescent="0.25">
      <c r="A127" s="350" t="s">
        <v>441</v>
      </c>
      <c r="B127" s="360" t="s">
        <v>82</v>
      </c>
      <c r="C127" s="224" t="s">
        <v>84</v>
      </c>
      <c r="D127" s="355">
        <v>45292</v>
      </c>
      <c r="E127" s="423">
        <v>7925.5</v>
      </c>
      <c r="F127" s="354">
        <v>0.2</v>
      </c>
    </row>
    <row r="128" spans="1:6" ht="15.75" x14ac:dyDescent="0.25">
      <c r="A128" s="350" t="s">
        <v>442</v>
      </c>
      <c r="B128" s="360" t="s">
        <v>32</v>
      </c>
      <c r="C128" s="224" t="s">
        <v>84</v>
      </c>
      <c r="D128" s="355">
        <v>45292</v>
      </c>
      <c r="E128" s="423">
        <v>8285.75</v>
      </c>
      <c r="F128" s="354">
        <v>0.2</v>
      </c>
    </row>
    <row r="129" spans="1:6" s="4" customFormat="1" ht="15.75" x14ac:dyDescent="0.25">
      <c r="A129" s="346" t="s">
        <v>198</v>
      </c>
      <c r="B129" s="361" t="s">
        <v>1391</v>
      </c>
      <c r="C129" s="362"/>
      <c r="D129" s="363"/>
      <c r="E129" s="423"/>
      <c r="F129" s="364"/>
    </row>
    <row r="130" spans="1:6" ht="15.75" x14ac:dyDescent="0.25">
      <c r="A130" s="350" t="s">
        <v>139</v>
      </c>
      <c r="B130" s="369" t="s">
        <v>511</v>
      </c>
      <c r="C130" s="224"/>
      <c r="D130" s="224"/>
      <c r="E130" s="423"/>
      <c r="F130" s="354"/>
    </row>
    <row r="131" spans="1:6" ht="15.75" x14ac:dyDescent="0.25">
      <c r="A131" s="350" t="s">
        <v>199</v>
      </c>
      <c r="B131" s="438" t="s">
        <v>526</v>
      </c>
      <c r="C131" s="224" t="s">
        <v>84</v>
      </c>
      <c r="D131" s="355">
        <v>45292</v>
      </c>
      <c r="E131" s="228">
        <v>16412</v>
      </c>
      <c r="F131" s="354">
        <v>0.2</v>
      </c>
    </row>
    <row r="132" spans="1:6" ht="15.75" x14ac:dyDescent="0.25">
      <c r="A132" s="350" t="s">
        <v>200</v>
      </c>
      <c r="B132" s="438" t="s">
        <v>759</v>
      </c>
      <c r="C132" s="224" t="s">
        <v>84</v>
      </c>
      <c r="D132" s="355">
        <v>45292</v>
      </c>
      <c r="E132" s="423">
        <v>18070</v>
      </c>
      <c r="F132" s="354">
        <v>0.2</v>
      </c>
    </row>
    <row r="133" spans="1:6" s="8" customFormat="1" ht="35.25" customHeight="1" x14ac:dyDescent="0.25">
      <c r="A133" s="350" t="s">
        <v>140</v>
      </c>
      <c r="B133" s="369" t="s">
        <v>512</v>
      </c>
      <c r="C133" s="352" t="s">
        <v>84</v>
      </c>
      <c r="D133" s="267">
        <v>45292</v>
      </c>
      <c r="E133" s="423">
        <v>35762</v>
      </c>
      <c r="F133" s="354">
        <v>0.2</v>
      </c>
    </row>
    <row r="134" spans="1:6" s="8" customFormat="1" ht="33.75" customHeight="1" x14ac:dyDescent="0.25">
      <c r="A134" s="350" t="s">
        <v>201</v>
      </c>
      <c r="B134" s="369" t="s">
        <v>513</v>
      </c>
      <c r="C134" s="352" t="s">
        <v>84</v>
      </c>
      <c r="D134" s="267">
        <v>45292</v>
      </c>
      <c r="E134" s="423">
        <v>24720</v>
      </c>
      <c r="F134" s="354">
        <v>0.2</v>
      </c>
    </row>
    <row r="135" spans="1:6" s="8" customFormat="1" ht="15.75" x14ac:dyDescent="0.25">
      <c r="A135" s="350" t="s">
        <v>202</v>
      </c>
      <c r="B135" s="369" t="s">
        <v>514</v>
      </c>
      <c r="C135" s="352" t="s">
        <v>90</v>
      </c>
      <c r="D135" s="267">
        <v>45292</v>
      </c>
      <c r="E135" s="423">
        <v>30630.818063953717</v>
      </c>
      <c r="F135" s="354">
        <v>0.2</v>
      </c>
    </row>
    <row r="136" spans="1:6" s="8" customFormat="1" ht="15.75" x14ac:dyDescent="0.25">
      <c r="A136" s="350" t="s">
        <v>203</v>
      </c>
      <c r="B136" s="369" t="s">
        <v>515</v>
      </c>
      <c r="C136" s="352"/>
      <c r="D136" s="267"/>
      <c r="E136" s="228"/>
      <c r="F136" s="354"/>
    </row>
    <row r="137" spans="1:6" s="8" customFormat="1" ht="15.75" x14ac:dyDescent="0.25">
      <c r="A137" s="350" t="s">
        <v>520</v>
      </c>
      <c r="B137" s="359" t="s">
        <v>527</v>
      </c>
      <c r="C137" s="352" t="s">
        <v>91</v>
      </c>
      <c r="D137" s="267">
        <v>45292</v>
      </c>
      <c r="E137" s="423">
        <v>190.5</v>
      </c>
      <c r="F137" s="354">
        <v>0.2</v>
      </c>
    </row>
    <row r="138" spans="1:6" s="8" customFormat="1" ht="31.5" x14ac:dyDescent="0.25">
      <c r="A138" s="350" t="s">
        <v>521</v>
      </c>
      <c r="B138" s="359" t="s">
        <v>516</v>
      </c>
      <c r="C138" s="352" t="s">
        <v>91</v>
      </c>
      <c r="D138" s="267">
        <v>45292</v>
      </c>
      <c r="E138" s="423">
        <v>168.5</v>
      </c>
      <c r="F138" s="354">
        <v>0.2</v>
      </c>
    </row>
    <row r="139" spans="1:6" ht="15.75" x14ac:dyDescent="0.25">
      <c r="A139" s="350" t="s">
        <v>204</v>
      </c>
      <c r="B139" s="440" t="s">
        <v>960</v>
      </c>
      <c r="C139" s="224" t="s">
        <v>91</v>
      </c>
      <c r="D139" s="355">
        <v>45292</v>
      </c>
      <c r="E139" s="228">
        <v>188.42000000000002</v>
      </c>
      <c r="F139" s="354">
        <v>0.2</v>
      </c>
    </row>
    <row r="140" spans="1:6" ht="15.75" x14ac:dyDescent="0.25">
      <c r="A140" s="350" t="s">
        <v>205</v>
      </c>
      <c r="B140" s="369" t="s">
        <v>86</v>
      </c>
      <c r="C140" s="224"/>
      <c r="D140" s="355"/>
      <c r="E140" s="423"/>
      <c r="F140" s="354"/>
    </row>
    <row r="141" spans="1:6" ht="15.75" x14ac:dyDescent="0.25">
      <c r="A141" s="350" t="s">
        <v>952</v>
      </c>
      <c r="B141" s="360" t="s">
        <v>519</v>
      </c>
      <c r="C141" s="224" t="s">
        <v>91</v>
      </c>
      <c r="D141" s="355">
        <v>45292</v>
      </c>
      <c r="E141" s="423">
        <v>330.5</v>
      </c>
      <c r="F141" s="354">
        <v>0.2</v>
      </c>
    </row>
    <row r="142" spans="1:6" ht="31.5" x14ac:dyDescent="0.25">
      <c r="A142" s="350" t="s">
        <v>953</v>
      </c>
      <c r="B142" s="360" t="s">
        <v>517</v>
      </c>
      <c r="C142" s="224" t="s">
        <v>91</v>
      </c>
      <c r="D142" s="355">
        <v>45292</v>
      </c>
      <c r="E142" s="228">
        <v>150.15</v>
      </c>
      <c r="F142" s="354">
        <v>0.2</v>
      </c>
    </row>
    <row r="143" spans="1:6" ht="31.5" x14ac:dyDescent="0.25">
      <c r="A143" s="350" t="s">
        <v>954</v>
      </c>
      <c r="B143" s="360" t="s">
        <v>518</v>
      </c>
      <c r="C143" s="224" t="s">
        <v>91</v>
      </c>
      <c r="D143" s="355">
        <v>45292</v>
      </c>
      <c r="E143" s="423">
        <v>82.153485586864335</v>
      </c>
      <c r="F143" s="354">
        <v>0.2</v>
      </c>
    </row>
    <row r="144" spans="1:6" ht="31.5" x14ac:dyDescent="0.25">
      <c r="A144" s="350" t="s">
        <v>955</v>
      </c>
      <c r="B144" s="360" t="s">
        <v>522</v>
      </c>
      <c r="C144" s="224" t="s">
        <v>91</v>
      </c>
      <c r="D144" s="355">
        <v>45292</v>
      </c>
      <c r="E144" s="423">
        <v>77.180126064375955</v>
      </c>
      <c r="F144" s="354">
        <v>0.2</v>
      </c>
    </row>
    <row r="145" spans="1:6" ht="15.75" x14ac:dyDescent="0.25">
      <c r="A145" s="350" t="s">
        <v>205</v>
      </c>
      <c r="B145" s="369" t="s">
        <v>87</v>
      </c>
      <c r="C145" s="224" t="s">
        <v>92</v>
      </c>
      <c r="D145" s="355">
        <v>45292</v>
      </c>
      <c r="E145" s="228">
        <v>4045.233829447363</v>
      </c>
      <c r="F145" s="354">
        <v>0.2</v>
      </c>
    </row>
    <row r="146" spans="1:6" ht="15.75" x14ac:dyDescent="0.25">
      <c r="A146" s="350" t="s">
        <v>206</v>
      </c>
      <c r="B146" s="369" t="s">
        <v>93</v>
      </c>
      <c r="C146" s="224"/>
      <c r="D146" s="355"/>
      <c r="E146" s="423"/>
      <c r="F146" s="354"/>
    </row>
    <row r="147" spans="1:6" ht="34.5" customHeight="1" x14ac:dyDescent="0.25">
      <c r="A147" s="350" t="s">
        <v>546</v>
      </c>
      <c r="B147" s="359" t="s">
        <v>883</v>
      </c>
      <c r="C147" s="224" t="s">
        <v>84</v>
      </c>
      <c r="D147" s="355">
        <v>45292</v>
      </c>
      <c r="E147" s="423">
        <v>3275</v>
      </c>
      <c r="F147" s="354">
        <v>0.2</v>
      </c>
    </row>
    <row r="148" spans="1:6" ht="15.75" x14ac:dyDescent="0.25">
      <c r="A148" s="350" t="s">
        <v>547</v>
      </c>
      <c r="B148" s="359" t="s">
        <v>884</v>
      </c>
      <c r="C148" s="224" t="s">
        <v>84</v>
      </c>
      <c r="D148" s="355">
        <v>45292</v>
      </c>
      <c r="E148" s="423">
        <v>2947.5</v>
      </c>
      <c r="F148" s="354">
        <v>0.2</v>
      </c>
    </row>
    <row r="149" spans="1:6" ht="15.75" x14ac:dyDescent="0.25">
      <c r="A149" s="350" t="s">
        <v>548</v>
      </c>
      <c r="B149" s="359" t="s">
        <v>538</v>
      </c>
      <c r="C149" s="224" t="s">
        <v>84</v>
      </c>
      <c r="D149" s="355">
        <v>45292</v>
      </c>
      <c r="E149" s="423">
        <v>3930</v>
      </c>
      <c r="F149" s="354">
        <v>0.2</v>
      </c>
    </row>
    <row r="150" spans="1:6" ht="15.75" x14ac:dyDescent="0.25">
      <c r="A150" s="350" t="s">
        <v>549</v>
      </c>
      <c r="B150" s="359" t="s">
        <v>545</v>
      </c>
      <c r="C150" s="224" t="s">
        <v>84</v>
      </c>
      <c r="D150" s="355">
        <v>45292</v>
      </c>
      <c r="E150" s="228">
        <v>3602.5000000000005</v>
      </c>
      <c r="F150" s="354">
        <v>0.2</v>
      </c>
    </row>
    <row r="151" spans="1:6" ht="15.75" x14ac:dyDescent="0.25">
      <c r="A151" s="350" t="s">
        <v>207</v>
      </c>
      <c r="B151" s="369" t="s">
        <v>94</v>
      </c>
      <c r="C151" s="224"/>
      <c r="D151" s="355"/>
      <c r="E151" s="423"/>
      <c r="F151" s="354"/>
    </row>
    <row r="152" spans="1:6" ht="34.5" customHeight="1" x14ac:dyDescent="0.25">
      <c r="A152" s="350" t="s">
        <v>550</v>
      </c>
      <c r="B152" s="359" t="s">
        <v>883</v>
      </c>
      <c r="C152" s="224" t="s">
        <v>84</v>
      </c>
      <c r="D152" s="355">
        <v>45292</v>
      </c>
      <c r="E152" s="423">
        <v>3275</v>
      </c>
      <c r="F152" s="354">
        <v>0.2</v>
      </c>
    </row>
    <row r="153" spans="1:6" ht="15.75" x14ac:dyDescent="0.25">
      <c r="A153" s="350" t="s">
        <v>551</v>
      </c>
      <c r="B153" s="359" t="s">
        <v>884</v>
      </c>
      <c r="C153" s="224" t="s">
        <v>84</v>
      </c>
      <c r="D153" s="355">
        <v>45292</v>
      </c>
      <c r="E153" s="423">
        <v>2947.5</v>
      </c>
      <c r="F153" s="354">
        <v>0.2</v>
      </c>
    </row>
    <row r="154" spans="1:6" ht="15.75" x14ac:dyDescent="0.25">
      <c r="A154" s="350" t="s">
        <v>552</v>
      </c>
      <c r="B154" s="359" t="s">
        <v>538</v>
      </c>
      <c r="C154" s="224" t="s">
        <v>84</v>
      </c>
      <c r="D154" s="355">
        <v>45292</v>
      </c>
      <c r="E154" s="423">
        <v>3930</v>
      </c>
      <c r="F154" s="354">
        <v>0.2</v>
      </c>
    </row>
    <row r="155" spans="1:6" ht="15.75" x14ac:dyDescent="0.25">
      <c r="A155" s="350" t="s">
        <v>553</v>
      </c>
      <c r="B155" s="359" t="s">
        <v>545</v>
      </c>
      <c r="C155" s="224" t="s">
        <v>84</v>
      </c>
      <c r="D155" s="355">
        <v>45292</v>
      </c>
      <c r="E155" s="228">
        <v>3602.5000000000005</v>
      </c>
      <c r="F155" s="354">
        <v>0.2</v>
      </c>
    </row>
    <row r="156" spans="1:6" ht="15.75" x14ac:dyDescent="0.25">
      <c r="A156" s="350" t="s">
        <v>208</v>
      </c>
      <c r="B156" s="369" t="s">
        <v>95</v>
      </c>
      <c r="C156" s="224"/>
      <c r="D156" s="355"/>
      <c r="E156" s="423"/>
      <c r="F156" s="354"/>
    </row>
    <row r="157" spans="1:6" ht="36" customHeight="1" x14ac:dyDescent="0.25">
      <c r="A157" s="350" t="s">
        <v>554</v>
      </c>
      <c r="B157" s="359" t="s">
        <v>882</v>
      </c>
      <c r="C157" s="224" t="s">
        <v>84</v>
      </c>
      <c r="D157" s="355">
        <v>45292</v>
      </c>
      <c r="E157" s="423">
        <v>393</v>
      </c>
      <c r="F157" s="354">
        <v>0.2</v>
      </c>
    </row>
    <row r="158" spans="1:6" ht="15.75" x14ac:dyDescent="0.25">
      <c r="A158" s="350" t="s">
        <v>557</v>
      </c>
      <c r="B158" s="359" t="s">
        <v>881</v>
      </c>
      <c r="C158" s="224" t="s">
        <v>84</v>
      </c>
      <c r="D158" s="355">
        <v>45292</v>
      </c>
      <c r="E158" s="228">
        <v>425.75</v>
      </c>
      <c r="F158" s="354">
        <v>0.2</v>
      </c>
    </row>
    <row r="159" spans="1:6" ht="15.75" x14ac:dyDescent="0.25">
      <c r="A159" s="350" t="s">
        <v>558</v>
      </c>
      <c r="B159" s="359" t="s">
        <v>538</v>
      </c>
      <c r="C159" s="224" t="s">
        <v>84</v>
      </c>
      <c r="D159" s="355">
        <v>45292</v>
      </c>
      <c r="E159" s="423">
        <v>556.75</v>
      </c>
      <c r="F159" s="354">
        <v>0.2</v>
      </c>
    </row>
    <row r="160" spans="1:6" ht="15.75" x14ac:dyDescent="0.25">
      <c r="A160" s="350" t="s">
        <v>209</v>
      </c>
      <c r="B160" s="369" t="s">
        <v>96</v>
      </c>
      <c r="C160" s="224"/>
      <c r="D160" s="355"/>
      <c r="E160" s="423"/>
      <c r="F160" s="354"/>
    </row>
    <row r="161" spans="1:6" ht="36" customHeight="1" x14ac:dyDescent="0.25">
      <c r="A161" s="350" t="s">
        <v>559</v>
      </c>
      <c r="B161" s="359" t="s">
        <v>882</v>
      </c>
      <c r="C161" s="224" t="s">
        <v>84</v>
      </c>
      <c r="D161" s="355">
        <v>45292</v>
      </c>
      <c r="E161" s="228">
        <v>393</v>
      </c>
      <c r="F161" s="354">
        <v>0.2</v>
      </c>
    </row>
    <row r="162" spans="1:6" ht="15.75" x14ac:dyDescent="0.25">
      <c r="A162" s="350" t="s">
        <v>560</v>
      </c>
      <c r="B162" s="359" t="s">
        <v>881</v>
      </c>
      <c r="C162" s="224" t="s">
        <v>84</v>
      </c>
      <c r="D162" s="355">
        <v>45292</v>
      </c>
      <c r="E162" s="423">
        <v>425.75</v>
      </c>
      <c r="F162" s="354">
        <v>0.2</v>
      </c>
    </row>
    <row r="163" spans="1:6" ht="15.75" x14ac:dyDescent="0.25">
      <c r="A163" s="350" t="s">
        <v>561</v>
      </c>
      <c r="B163" s="359" t="s">
        <v>538</v>
      </c>
      <c r="C163" s="224" t="s">
        <v>84</v>
      </c>
      <c r="D163" s="355">
        <v>45292</v>
      </c>
      <c r="E163" s="423">
        <v>556.75</v>
      </c>
      <c r="F163" s="354">
        <v>0.2</v>
      </c>
    </row>
    <row r="164" spans="1:6" ht="15.75" x14ac:dyDescent="0.25">
      <c r="A164" s="350" t="s">
        <v>210</v>
      </c>
      <c r="B164" s="369" t="s">
        <v>423</v>
      </c>
      <c r="C164" s="224"/>
      <c r="D164" s="355"/>
      <c r="E164" s="228"/>
      <c r="F164" s="354"/>
    </row>
    <row r="165" spans="1:6" s="8" customFormat="1" ht="15.75" x14ac:dyDescent="0.25">
      <c r="A165" s="350" t="s">
        <v>562</v>
      </c>
      <c r="B165" s="359" t="s">
        <v>887</v>
      </c>
      <c r="C165" s="352" t="s">
        <v>84</v>
      </c>
      <c r="D165" s="355">
        <v>45292</v>
      </c>
      <c r="E165" s="423">
        <v>393</v>
      </c>
      <c r="F165" s="354">
        <v>0.2</v>
      </c>
    </row>
    <row r="166" spans="1:6" s="8" customFormat="1" ht="15.75" x14ac:dyDescent="0.25">
      <c r="A166" s="350" t="s">
        <v>564</v>
      </c>
      <c r="B166" s="359" t="s">
        <v>888</v>
      </c>
      <c r="C166" s="352" t="s">
        <v>84</v>
      </c>
      <c r="D166" s="355">
        <v>45292</v>
      </c>
      <c r="E166" s="423">
        <v>229.25000000000003</v>
      </c>
      <c r="F166" s="354">
        <v>0.2</v>
      </c>
    </row>
    <row r="167" spans="1:6" s="8" customFormat="1" ht="15.75" x14ac:dyDescent="0.25">
      <c r="A167" s="350" t="s">
        <v>565</v>
      </c>
      <c r="B167" s="359" t="s">
        <v>538</v>
      </c>
      <c r="C167" s="352" t="s">
        <v>84</v>
      </c>
      <c r="D167" s="355">
        <v>45292</v>
      </c>
      <c r="E167" s="228">
        <v>425.75</v>
      </c>
      <c r="F167" s="354">
        <v>0.2</v>
      </c>
    </row>
    <row r="168" spans="1:6" s="8" customFormat="1" ht="15.75" x14ac:dyDescent="0.25">
      <c r="A168" s="350" t="s">
        <v>566</v>
      </c>
      <c r="B168" s="359" t="s">
        <v>543</v>
      </c>
      <c r="C168" s="352" t="s">
        <v>84</v>
      </c>
      <c r="D168" s="355">
        <v>45292</v>
      </c>
      <c r="E168" s="423">
        <v>917.00000000000011</v>
      </c>
      <c r="F168" s="354">
        <v>0.2</v>
      </c>
    </row>
    <row r="169" spans="1:6" s="8" customFormat="1" ht="15.75" x14ac:dyDescent="0.25">
      <c r="A169" s="350" t="s">
        <v>567</v>
      </c>
      <c r="B169" s="359" t="s">
        <v>545</v>
      </c>
      <c r="C169" s="352" t="s">
        <v>84</v>
      </c>
      <c r="D169" s="355">
        <v>45292</v>
      </c>
      <c r="E169" s="423">
        <v>1015.25</v>
      </c>
      <c r="F169" s="354">
        <v>0.2</v>
      </c>
    </row>
    <row r="170" spans="1:6" ht="15.75" x14ac:dyDescent="0.25">
      <c r="A170" s="350" t="s">
        <v>211</v>
      </c>
      <c r="B170" s="369" t="s">
        <v>424</v>
      </c>
      <c r="C170" s="224"/>
      <c r="D170" s="355"/>
      <c r="E170" s="228"/>
      <c r="F170" s="354"/>
    </row>
    <row r="171" spans="1:6" s="8" customFormat="1" ht="15.75" x14ac:dyDescent="0.25">
      <c r="A171" s="350" t="s">
        <v>568</v>
      </c>
      <c r="B171" s="359" t="s">
        <v>887</v>
      </c>
      <c r="C171" s="352" t="s">
        <v>84</v>
      </c>
      <c r="D171" s="355">
        <v>45292</v>
      </c>
      <c r="E171" s="423">
        <v>393</v>
      </c>
      <c r="F171" s="354">
        <v>0.2</v>
      </c>
    </row>
    <row r="172" spans="1:6" s="8" customFormat="1" ht="15.75" x14ac:dyDescent="0.25">
      <c r="A172" s="350" t="s">
        <v>569</v>
      </c>
      <c r="B172" s="359" t="s">
        <v>888</v>
      </c>
      <c r="C172" s="352" t="s">
        <v>84</v>
      </c>
      <c r="D172" s="355">
        <v>45292</v>
      </c>
      <c r="E172" s="423">
        <v>229.25000000000003</v>
      </c>
      <c r="F172" s="354">
        <v>0.2</v>
      </c>
    </row>
    <row r="173" spans="1:6" s="8" customFormat="1" ht="15.75" x14ac:dyDescent="0.25">
      <c r="A173" s="350" t="s">
        <v>570</v>
      </c>
      <c r="B173" s="359" t="s">
        <v>538</v>
      </c>
      <c r="C173" s="352" t="s">
        <v>84</v>
      </c>
      <c r="D173" s="355">
        <v>45292</v>
      </c>
      <c r="E173" s="228">
        <v>425.75</v>
      </c>
      <c r="F173" s="354">
        <v>0.2</v>
      </c>
    </row>
    <row r="174" spans="1:6" s="8" customFormat="1" ht="15.75" x14ac:dyDescent="0.25">
      <c r="A174" s="350" t="s">
        <v>571</v>
      </c>
      <c r="B174" s="359" t="s">
        <v>543</v>
      </c>
      <c r="C174" s="352" t="s">
        <v>84</v>
      </c>
      <c r="D174" s="355">
        <v>45292</v>
      </c>
      <c r="E174" s="423">
        <v>917.00000000000011</v>
      </c>
      <c r="F174" s="354">
        <v>0.2</v>
      </c>
    </row>
    <row r="175" spans="1:6" s="8" customFormat="1" ht="15.75" x14ac:dyDescent="0.25">
      <c r="A175" s="350" t="s">
        <v>572</v>
      </c>
      <c r="B175" s="359" t="s">
        <v>545</v>
      </c>
      <c r="C175" s="352" t="s">
        <v>84</v>
      </c>
      <c r="D175" s="355">
        <v>45292</v>
      </c>
      <c r="E175" s="423">
        <v>1015.25</v>
      </c>
      <c r="F175" s="354">
        <v>0.2</v>
      </c>
    </row>
    <row r="176" spans="1:6" ht="31.5" x14ac:dyDescent="0.25">
      <c r="A176" s="350" t="s">
        <v>212</v>
      </c>
      <c r="B176" s="367" t="s">
        <v>97</v>
      </c>
      <c r="C176" s="224"/>
      <c r="D176" s="355"/>
      <c r="E176" s="423"/>
      <c r="F176" s="354"/>
    </row>
    <row r="177" spans="1:6" ht="15.75" x14ac:dyDescent="0.25">
      <c r="A177" s="350" t="s">
        <v>573</v>
      </c>
      <c r="B177" s="359" t="s">
        <v>889</v>
      </c>
      <c r="C177" s="224" t="s">
        <v>84</v>
      </c>
      <c r="D177" s="355">
        <v>45292</v>
      </c>
      <c r="E177" s="423">
        <v>1637.5</v>
      </c>
      <c r="F177" s="354">
        <v>0.2</v>
      </c>
    </row>
    <row r="178" spans="1:6" ht="15.75" x14ac:dyDescent="0.25">
      <c r="A178" s="350" t="s">
        <v>574</v>
      </c>
      <c r="B178" s="359" t="s">
        <v>533</v>
      </c>
      <c r="C178" s="224" t="s">
        <v>84</v>
      </c>
      <c r="D178" s="355">
        <v>45292</v>
      </c>
      <c r="E178" s="228">
        <v>818.75</v>
      </c>
      <c r="F178" s="354">
        <v>0.2</v>
      </c>
    </row>
    <row r="179" spans="1:6" ht="15.75" x14ac:dyDescent="0.25">
      <c r="A179" s="350" t="s">
        <v>575</v>
      </c>
      <c r="B179" s="359" t="s">
        <v>890</v>
      </c>
      <c r="C179" s="224" t="s">
        <v>84</v>
      </c>
      <c r="D179" s="355">
        <v>45292</v>
      </c>
      <c r="E179" s="423">
        <v>1637.5</v>
      </c>
      <c r="F179" s="354">
        <v>0.2</v>
      </c>
    </row>
    <row r="180" spans="1:6" ht="15.75" x14ac:dyDescent="0.25">
      <c r="A180" s="350" t="s">
        <v>576</v>
      </c>
      <c r="B180" s="359" t="s">
        <v>538</v>
      </c>
      <c r="C180" s="224" t="s">
        <v>84</v>
      </c>
      <c r="D180" s="355">
        <v>45292</v>
      </c>
      <c r="E180" s="423">
        <v>2194.25</v>
      </c>
      <c r="F180" s="354">
        <v>0.2</v>
      </c>
    </row>
    <row r="181" spans="1:6" ht="15.75" x14ac:dyDescent="0.25">
      <c r="A181" s="350" t="s">
        <v>577</v>
      </c>
      <c r="B181" s="359" t="s">
        <v>539</v>
      </c>
      <c r="C181" s="224" t="s">
        <v>84</v>
      </c>
      <c r="D181" s="355">
        <v>45292</v>
      </c>
      <c r="E181" s="423">
        <v>818.75</v>
      </c>
      <c r="F181" s="354">
        <v>0.2</v>
      </c>
    </row>
    <row r="182" spans="1:6" ht="15.75" x14ac:dyDescent="0.25">
      <c r="A182" s="350" t="s">
        <v>578</v>
      </c>
      <c r="B182" s="359" t="s">
        <v>545</v>
      </c>
      <c r="C182" s="224" t="s">
        <v>84</v>
      </c>
      <c r="D182" s="355">
        <v>45292</v>
      </c>
      <c r="E182" s="423">
        <v>1801.2500000000002</v>
      </c>
      <c r="F182" s="354">
        <v>0.2</v>
      </c>
    </row>
    <row r="183" spans="1:6" ht="31.5" x14ac:dyDescent="0.25">
      <c r="A183" s="350" t="s">
        <v>213</v>
      </c>
      <c r="B183" s="369" t="s">
        <v>98</v>
      </c>
      <c r="C183" s="224"/>
      <c r="D183" s="355"/>
      <c r="E183" s="228"/>
      <c r="F183" s="354"/>
    </row>
    <row r="184" spans="1:6" ht="32.25" customHeight="1" x14ac:dyDescent="0.25">
      <c r="A184" s="350" t="s">
        <v>579</v>
      </c>
      <c r="B184" s="359" t="s">
        <v>883</v>
      </c>
      <c r="C184" s="224" t="s">
        <v>84</v>
      </c>
      <c r="D184" s="355">
        <v>45292</v>
      </c>
      <c r="E184" s="423">
        <v>3275</v>
      </c>
      <c r="F184" s="354">
        <v>0.2</v>
      </c>
    </row>
    <row r="185" spans="1:6" ht="15.75" x14ac:dyDescent="0.25">
      <c r="A185" s="350" t="s">
        <v>580</v>
      </c>
      <c r="B185" s="359" t="s">
        <v>891</v>
      </c>
      <c r="C185" s="224" t="s">
        <v>84</v>
      </c>
      <c r="D185" s="355">
        <v>45292</v>
      </c>
      <c r="E185" s="423">
        <v>2194.25</v>
      </c>
      <c r="F185" s="354">
        <v>0.2</v>
      </c>
    </row>
    <row r="186" spans="1:6" ht="15.75" x14ac:dyDescent="0.25">
      <c r="A186" s="350" t="s">
        <v>581</v>
      </c>
      <c r="B186" s="359" t="s">
        <v>538</v>
      </c>
      <c r="C186" s="224" t="s">
        <v>84</v>
      </c>
      <c r="D186" s="355">
        <v>45292</v>
      </c>
      <c r="E186" s="228">
        <v>4355.75</v>
      </c>
      <c r="F186" s="354">
        <v>0.2</v>
      </c>
    </row>
    <row r="187" spans="1:6" ht="15.75" x14ac:dyDescent="0.25">
      <c r="A187" s="350" t="s">
        <v>582</v>
      </c>
      <c r="B187" s="359" t="s">
        <v>545</v>
      </c>
      <c r="C187" s="224" t="s">
        <v>84</v>
      </c>
      <c r="D187" s="355">
        <v>45292</v>
      </c>
      <c r="E187" s="423">
        <v>3602.5000000000005</v>
      </c>
      <c r="F187" s="354">
        <v>0.2</v>
      </c>
    </row>
    <row r="188" spans="1:6" ht="15.75" x14ac:dyDescent="0.25">
      <c r="A188" s="350" t="s">
        <v>214</v>
      </c>
      <c r="B188" s="369" t="s">
        <v>99</v>
      </c>
      <c r="C188" s="224"/>
      <c r="D188" s="355"/>
      <c r="E188" s="423"/>
      <c r="F188" s="354"/>
    </row>
    <row r="189" spans="1:6" ht="33" customHeight="1" x14ac:dyDescent="0.25">
      <c r="A189" s="350" t="s">
        <v>583</v>
      </c>
      <c r="B189" s="359" t="s">
        <v>883</v>
      </c>
      <c r="C189" s="224" t="s">
        <v>84</v>
      </c>
      <c r="D189" s="355">
        <v>45292</v>
      </c>
      <c r="E189" s="228">
        <v>818.75</v>
      </c>
      <c r="F189" s="354">
        <v>0.2</v>
      </c>
    </row>
    <row r="190" spans="1:6" ht="15.75" x14ac:dyDescent="0.25">
      <c r="A190" s="350" t="s">
        <v>584</v>
      </c>
      <c r="B190" s="359" t="s">
        <v>891</v>
      </c>
      <c r="C190" s="224" t="s">
        <v>84</v>
      </c>
      <c r="D190" s="355">
        <v>45292</v>
      </c>
      <c r="E190" s="423">
        <v>556.75</v>
      </c>
      <c r="F190" s="354">
        <v>0.2</v>
      </c>
    </row>
    <row r="191" spans="1:6" ht="15.75" x14ac:dyDescent="0.25">
      <c r="A191" s="350" t="s">
        <v>585</v>
      </c>
      <c r="B191" s="359" t="s">
        <v>538</v>
      </c>
      <c r="C191" s="224" t="s">
        <v>84</v>
      </c>
      <c r="D191" s="355">
        <v>45292</v>
      </c>
      <c r="E191" s="423">
        <v>982.5</v>
      </c>
      <c r="F191" s="354">
        <v>0.2</v>
      </c>
    </row>
    <row r="192" spans="1:6" ht="15.75" x14ac:dyDescent="0.25">
      <c r="A192" s="350" t="s">
        <v>586</v>
      </c>
      <c r="B192" s="359" t="s">
        <v>545</v>
      </c>
      <c r="C192" s="224" t="s">
        <v>84</v>
      </c>
      <c r="D192" s="355">
        <v>45292</v>
      </c>
      <c r="E192" s="228">
        <v>917.00000000000011</v>
      </c>
      <c r="F192" s="354">
        <v>0.2</v>
      </c>
    </row>
    <row r="193" spans="1:6" ht="15.75" x14ac:dyDescent="0.25">
      <c r="A193" s="350" t="s">
        <v>215</v>
      </c>
      <c r="B193" s="369" t="s">
        <v>100</v>
      </c>
      <c r="C193" s="224"/>
      <c r="D193" s="355"/>
      <c r="E193" s="423"/>
      <c r="F193" s="354"/>
    </row>
    <row r="194" spans="1:6" ht="32.25" customHeight="1" x14ac:dyDescent="0.25">
      <c r="A194" s="350" t="s">
        <v>587</v>
      </c>
      <c r="B194" s="359" t="s">
        <v>883</v>
      </c>
      <c r="C194" s="224" t="s">
        <v>84</v>
      </c>
      <c r="D194" s="355">
        <v>45292</v>
      </c>
      <c r="E194" s="423">
        <v>818.75</v>
      </c>
      <c r="F194" s="354">
        <v>0.2</v>
      </c>
    </row>
    <row r="195" spans="1:6" ht="15.75" x14ac:dyDescent="0.25">
      <c r="A195" s="350" t="s">
        <v>588</v>
      </c>
      <c r="B195" s="359" t="s">
        <v>891</v>
      </c>
      <c r="C195" s="224" t="s">
        <v>84</v>
      </c>
      <c r="D195" s="355">
        <v>45292</v>
      </c>
      <c r="E195" s="423">
        <v>556.75</v>
      </c>
      <c r="F195" s="354">
        <v>0.2</v>
      </c>
    </row>
    <row r="196" spans="1:6" ht="15.75" x14ac:dyDescent="0.25">
      <c r="A196" s="350" t="s">
        <v>589</v>
      </c>
      <c r="B196" s="359" t="s">
        <v>538</v>
      </c>
      <c r="C196" s="224" t="s">
        <v>84</v>
      </c>
      <c r="D196" s="355">
        <v>45292</v>
      </c>
      <c r="E196" s="228">
        <v>982.5</v>
      </c>
      <c r="F196" s="354">
        <v>0.2</v>
      </c>
    </row>
    <row r="197" spans="1:6" ht="15.75" x14ac:dyDescent="0.25">
      <c r="A197" s="350" t="s">
        <v>590</v>
      </c>
      <c r="B197" s="359" t="s">
        <v>543</v>
      </c>
      <c r="C197" s="224" t="s">
        <v>84</v>
      </c>
      <c r="D197" s="355">
        <v>45292</v>
      </c>
      <c r="E197" s="423">
        <v>818.75</v>
      </c>
      <c r="F197" s="354">
        <v>0.2</v>
      </c>
    </row>
    <row r="198" spans="1:6" ht="15.75" x14ac:dyDescent="0.25">
      <c r="A198" s="350" t="s">
        <v>591</v>
      </c>
      <c r="B198" s="359" t="s">
        <v>545</v>
      </c>
      <c r="C198" s="224" t="s">
        <v>84</v>
      </c>
      <c r="D198" s="355">
        <v>45292</v>
      </c>
      <c r="E198" s="423">
        <v>917.00000000000011</v>
      </c>
      <c r="F198" s="354">
        <v>0.2</v>
      </c>
    </row>
    <row r="199" spans="1:6" ht="15.75" x14ac:dyDescent="0.25">
      <c r="A199" s="350" t="s">
        <v>216</v>
      </c>
      <c r="B199" s="369" t="s">
        <v>101</v>
      </c>
      <c r="C199" s="224"/>
      <c r="D199" s="355"/>
      <c r="E199" s="228"/>
      <c r="F199" s="354"/>
    </row>
    <row r="200" spans="1:6" ht="15.75" x14ac:dyDescent="0.25">
      <c r="A200" s="350" t="s">
        <v>592</v>
      </c>
      <c r="B200" s="359" t="s">
        <v>70</v>
      </c>
      <c r="C200" s="224" t="s">
        <v>84</v>
      </c>
      <c r="D200" s="355">
        <v>45292</v>
      </c>
      <c r="E200" s="423">
        <v>1244.5</v>
      </c>
      <c r="F200" s="354">
        <v>0.2</v>
      </c>
    </row>
    <row r="201" spans="1:6" ht="15.75" x14ac:dyDescent="0.25">
      <c r="A201" s="350" t="s">
        <v>593</v>
      </c>
      <c r="B201" s="359" t="s">
        <v>71</v>
      </c>
      <c r="C201" s="224" t="s">
        <v>84</v>
      </c>
      <c r="D201" s="355">
        <v>45292</v>
      </c>
      <c r="E201" s="423">
        <v>1375.5</v>
      </c>
      <c r="F201" s="354">
        <v>0.2</v>
      </c>
    </row>
    <row r="202" spans="1:6" ht="15.75" x14ac:dyDescent="0.25">
      <c r="A202" s="350" t="s">
        <v>594</v>
      </c>
      <c r="B202" s="359" t="s">
        <v>892</v>
      </c>
      <c r="C202" s="224" t="s">
        <v>84</v>
      </c>
      <c r="D202" s="355">
        <v>45292</v>
      </c>
      <c r="E202" s="228">
        <v>1539.25</v>
      </c>
      <c r="F202" s="354">
        <v>0.2</v>
      </c>
    </row>
    <row r="203" spans="1:6" ht="15.75" x14ac:dyDescent="0.25">
      <c r="A203" s="350" t="s">
        <v>595</v>
      </c>
      <c r="B203" s="359" t="s">
        <v>893</v>
      </c>
      <c r="C203" s="224" t="s">
        <v>84</v>
      </c>
      <c r="D203" s="355">
        <v>45292</v>
      </c>
      <c r="E203" s="423">
        <v>818.75</v>
      </c>
      <c r="F203" s="354">
        <v>0.2</v>
      </c>
    </row>
    <row r="204" spans="1:6" ht="15.75" x14ac:dyDescent="0.25">
      <c r="A204" s="350" t="s">
        <v>596</v>
      </c>
      <c r="B204" s="359" t="s">
        <v>534</v>
      </c>
      <c r="C204" s="224" t="s">
        <v>84</v>
      </c>
      <c r="D204" s="355">
        <v>45292</v>
      </c>
      <c r="E204" s="423">
        <v>1080.75</v>
      </c>
      <c r="F204" s="354">
        <v>0.2</v>
      </c>
    </row>
    <row r="205" spans="1:6" ht="15.75" x14ac:dyDescent="0.25">
      <c r="A205" s="350" t="s">
        <v>597</v>
      </c>
      <c r="B205" s="359" t="s">
        <v>535</v>
      </c>
      <c r="C205" s="224" t="s">
        <v>84</v>
      </c>
      <c r="D205" s="355">
        <v>45292</v>
      </c>
      <c r="E205" s="228">
        <v>1244.5</v>
      </c>
      <c r="F205" s="354">
        <v>0.2</v>
      </c>
    </row>
    <row r="206" spans="1:6" ht="15.75" x14ac:dyDescent="0.25">
      <c r="A206" s="350" t="s">
        <v>598</v>
      </c>
      <c r="B206" s="359" t="s">
        <v>536</v>
      </c>
      <c r="C206" s="224" t="s">
        <v>84</v>
      </c>
      <c r="D206" s="355">
        <v>45292</v>
      </c>
      <c r="E206" s="423">
        <v>1375.5</v>
      </c>
      <c r="F206" s="354">
        <v>0.2</v>
      </c>
    </row>
    <row r="207" spans="1:6" ht="15.75" x14ac:dyDescent="0.25">
      <c r="A207" s="350" t="s">
        <v>599</v>
      </c>
      <c r="B207" s="359" t="s">
        <v>537</v>
      </c>
      <c r="C207" s="224" t="s">
        <v>84</v>
      </c>
      <c r="D207" s="355">
        <v>45292</v>
      </c>
      <c r="E207" s="423">
        <v>1473.75</v>
      </c>
      <c r="F207" s="354">
        <v>0.2</v>
      </c>
    </row>
    <row r="208" spans="1:6" ht="15.75" x14ac:dyDescent="0.25">
      <c r="A208" s="350" t="s">
        <v>600</v>
      </c>
      <c r="B208" s="359" t="s">
        <v>538</v>
      </c>
      <c r="C208" s="224" t="s">
        <v>84</v>
      </c>
      <c r="D208" s="355">
        <v>45292</v>
      </c>
      <c r="E208" s="423">
        <v>1637.5</v>
      </c>
      <c r="F208" s="354">
        <v>0.2</v>
      </c>
    </row>
    <row r="209" spans="1:6" ht="15.75" x14ac:dyDescent="0.25">
      <c r="A209" s="350" t="s">
        <v>601</v>
      </c>
      <c r="B209" s="359" t="s">
        <v>539</v>
      </c>
      <c r="C209" s="224" t="s">
        <v>84</v>
      </c>
      <c r="D209" s="355">
        <v>45292</v>
      </c>
      <c r="E209" s="423">
        <v>720.5</v>
      </c>
      <c r="F209" s="354">
        <v>0.2</v>
      </c>
    </row>
    <row r="210" spans="1:6" ht="15.75" x14ac:dyDescent="0.25">
      <c r="A210" s="350" t="s">
        <v>602</v>
      </c>
      <c r="B210" s="359" t="s">
        <v>543</v>
      </c>
      <c r="C210" s="224" t="s">
        <v>84</v>
      </c>
      <c r="D210" s="355">
        <v>45292</v>
      </c>
      <c r="E210" s="228">
        <v>1080.75</v>
      </c>
      <c r="F210" s="354">
        <v>0.2</v>
      </c>
    </row>
    <row r="211" spans="1:6" ht="15.75" x14ac:dyDescent="0.25">
      <c r="A211" s="350" t="s">
        <v>603</v>
      </c>
      <c r="B211" s="359" t="s">
        <v>545</v>
      </c>
      <c r="C211" s="224" t="s">
        <v>84</v>
      </c>
      <c r="D211" s="355">
        <v>45292</v>
      </c>
      <c r="E211" s="423">
        <v>1179</v>
      </c>
      <c r="F211" s="354">
        <v>0.2</v>
      </c>
    </row>
    <row r="212" spans="1:6" ht="15.75" x14ac:dyDescent="0.25">
      <c r="A212" s="350" t="s">
        <v>217</v>
      </c>
      <c r="B212" s="369" t="s">
        <v>102</v>
      </c>
      <c r="C212" s="224"/>
      <c r="D212" s="355"/>
      <c r="E212" s="423"/>
      <c r="F212" s="354"/>
    </row>
    <row r="213" spans="1:6" ht="15.75" x14ac:dyDescent="0.25">
      <c r="A213" s="350" t="s">
        <v>604</v>
      </c>
      <c r="B213" s="359" t="s">
        <v>70</v>
      </c>
      <c r="C213" s="224" t="s">
        <v>84</v>
      </c>
      <c r="D213" s="355">
        <v>45292</v>
      </c>
      <c r="E213" s="423">
        <v>1244.5</v>
      </c>
      <c r="F213" s="354">
        <v>0.2</v>
      </c>
    </row>
    <row r="214" spans="1:6" ht="15.75" x14ac:dyDescent="0.25">
      <c r="A214" s="350" t="s">
        <v>605</v>
      </c>
      <c r="B214" s="359" t="s">
        <v>71</v>
      </c>
      <c r="C214" s="224" t="s">
        <v>84</v>
      </c>
      <c r="D214" s="355">
        <v>45292</v>
      </c>
      <c r="E214" s="423">
        <v>1375.5</v>
      </c>
      <c r="F214" s="354">
        <v>0.2</v>
      </c>
    </row>
    <row r="215" spans="1:6" ht="15.75" x14ac:dyDescent="0.25">
      <c r="A215" s="350" t="s">
        <v>606</v>
      </c>
      <c r="B215" s="359" t="s">
        <v>892</v>
      </c>
      <c r="C215" s="224" t="s">
        <v>84</v>
      </c>
      <c r="D215" s="355">
        <v>45292</v>
      </c>
      <c r="E215" s="228">
        <v>1539.25</v>
      </c>
      <c r="F215" s="354">
        <v>0.2</v>
      </c>
    </row>
    <row r="216" spans="1:6" ht="15.75" x14ac:dyDescent="0.25">
      <c r="A216" s="350" t="s">
        <v>607</v>
      </c>
      <c r="B216" s="359" t="s">
        <v>893</v>
      </c>
      <c r="C216" s="224" t="s">
        <v>84</v>
      </c>
      <c r="D216" s="355">
        <v>45292</v>
      </c>
      <c r="E216" s="423">
        <v>818.75</v>
      </c>
      <c r="F216" s="354">
        <v>0.2</v>
      </c>
    </row>
    <row r="217" spans="1:6" ht="15.75" x14ac:dyDescent="0.25">
      <c r="A217" s="350" t="s">
        <v>608</v>
      </c>
      <c r="B217" s="359" t="s">
        <v>534</v>
      </c>
      <c r="C217" s="224" t="s">
        <v>84</v>
      </c>
      <c r="D217" s="355">
        <v>45292</v>
      </c>
      <c r="E217" s="423">
        <v>1080.75</v>
      </c>
      <c r="F217" s="354">
        <v>0.2</v>
      </c>
    </row>
    <row r="218" spans="1:6" ht="15.75" x14ac:dyDescent="0.25">
      <c r="A218" s="350" t="s">
        <v>609</v>
      </c>
      <c r="B218" s="359" t="s">
        <v>535</v>
      </c>
      <c r="C218" s="224" t="s">
        <v>84</v>
      </c>
      <c r="D218" s="355">
        <v>45292</v>
      </c>
      <c r="E218" s="228">
        <v>1244.5</v>
      </c>
      <c r="F218" s="354">
        <v>0.2</v>
      </c>
    </row>
    <row r="219" spans="1:6" ht="15.75" x14ac:dyDescent="0.25">
      <c r="A219" s="350" t="s">
        <v>610</v>
      </c>
      <c r="B219" s="359" t="s">
        <v>536</v>
      </c>
      <c r="C219" s="224" t="s">
        <v>84</v>
      </c>
      <c r="D219" s="355">
        <v>45292</v>
      </c>
      <c r="E219" s="423">
        <v>1375.5</v>
      </c>
      <c r="F219" s="354">
        <v>0.2</v>
      </c>
    </row>
    <row r="220" spans="1:6" ht="15.75" x14ac:dyDescent="0.25">
      <c r="A220" s="350" t="s">
        <v>611</v>
      </c>
      <c r="B220" s="359" t="s">
        <v>537</v>
      </c>
      <c r="C220" s="224" t="s">
        <v>84</v>
      </c>
      <c r="D220" s="355">
        <v>45292</v>
      </c>
      <c r="E220" s="423">
        <v>1473.75</v>
      </c>
      <c r="F220" s="354">
        <v>0.2</v>
      </c>
    </row>
    <row r="221" spans="1:6" ht="15.75" x14ac:dyDescent="0.25">
      <c r="A221" s="350" t="s">
        <v>612</v>
      </c>
      <c r="B221" s="359" t="s">
        <v>538</v>
      </c>
      <c r="C221" s="224" t="s">
        <v>84</v>
      </c>
      <c r="D221" s="355">
        <v>45292</v>
      </c>
      <c r="E221" s="228">
        <v>1637.5</v>
      </c>
      <c r="F221" s="354">
        <v>0.2</v>
      </c>
    </row>
    <row r="222" spans="1:6" ht="15.75" x14ac:dyDescent="0.25">
      <c r="A222" s="350" t="s">
        <v>613</v>
      </c>
      <c r="B222" s="359" t="s">
        <v>539</v>
      </c>
      <c r="C222" s="224" t="s">
        <v>84</v>
      </c>
      <c r="D222" s="355">
        <v>45292</v>
      </c>
      <c r="E222" s="423">
        <v>720.5</v>
      </c>
      <c r="F222" s="354">
        <v>0.2</v>
      </c>
    </row>
    <row r="223" spans="1:6" ht="15.75" x14ac:dyDescent="0.25">
      <c r="A223" s="350" t="s">
        <v>614</v>
      </c>
      <c r="B223" s="359" t="s">
        <v>543</v>
      </c>
      <c r="C223" s="224" t="s">
        <v>84</v>
      </c>
      <c r="D223" s="355">
        <v>45292</v>
      </c>
      <c r="E223" s="423">
        <v>1080.75</v>
      </c>
      <c r="F223" s="354">
        <v>0.2</v>
      </c>
    </row>
    <row r="224" spans="1:6" ht="15.75" x14ac:dyDescent="0.25">
      <c r="A224" s="350" t="s">
        <v>615</v>
      </c>
      <c r="B224" s="359" t="s">
        <v>545</v>
      </c>
      <c r="C224" s="224" t="s">
        <v>84</v>
      </c>
      <c r="D224" s="355">
        <v>45292</v>
      </c>
      <c r="E224" s="228">
        <v>1179</v>
      </c>
      <c r="F224" s="354">
        <v>0.2</v>
      </c>
    </row>
    <row r="225" spans="1:6" ht="15.75" x14ac:dyDescent="0.25">
      <c r="A225" s="350" t="s">
        <v>218</v>
      </c>
      <c r="B225" s="367" t="s">
        <v>760</v>
      </c>
      <c r="C225" s="224"/>
      <c r="D225" s="355"/>
      <c r="E225" s="423"/>
      <c r="F225" s="354"/>
    </row>
    <row r="226" spans="1:6" ht="36.75" customHeight="1" x14ac:dyDescent="0.25">
      <c r="A226" s="350" t="s">
        <v>616</v>
      </c>
      <c r="B226" s="359" t="s">
        <v>883</v>
      </c>
      <c r="C226" s="224" t="s">
        <v>84</v>
      </c>
      <c r="D226" s="355">
        <v>45292</v>
      </c>
      <c r="E226" s="423">
        <v>818.75</v>
      </c>
      <c r="F226" s="354">
        <v>0.2</v>
      </c>
    </row>
    <row r="227" spans="1:6" ht="15.75" x14ac:dyDescent="0.25">
      <c r="A227" s="350" t="s">
        <v>555</v>
      </c>
      <c r="B227" s="359" t="s">
        <v>894</v>
      </c>
      <c r="C227" s="224" t="s">
        <v>84</v>
      </c>
      <c r="D227" s="355">
        <v>45292</v>
      </c>
      <c r="E227" s="423">
        <v>982.5</v>
      </c>
      <c r="F227" s="354">
        <v>0.2</v>
      </c>
    </row>
    <row r="228" spans="1:6" ht="15.75" x14ac:dyDescent="0.25">
      <c r="A228" s="350" t="s">
        <v>617</v>
      </c>
      <c r="B228" s="359" t="s">
        <v>545</v>
      </c>
      <c r="C228" s="224" t="s">
        <v>84</v>
      </c>
      <c r="D228" s="355">
        <v>45292</v>
      </c>
      <c r="E228" s="228">
        <v>917.00000000000011</v>
      </c>
      <c r="F228" s="354">
        <v>0.2</v>
      </c>
    </row>
    <row r="229" spans="1:6" ht="15.75" x14ac:dyDescent="0.25">
      <c r="A229" s="350" t="s">
        <v>219</v>
      </c>
      <c r="B229" s="369" t="s">
        <v>761</v>
      </c>
      <c r="C229" s="224"/>
      <c r="D229" s="355"/>
      <c r="E229" s="423"/>
      <c r="F229" s="354"/>
    </row>
    <row r="230" spans="1:6" ht="32.25" customHeight="1" x14ac:dyDescent="0.25">
      <c r="A230" s="350" t="s">
        <v>618</v>
      </c>
      <c r="B230" s="359" t="s">
        <v>883</v>
      </c>
      <c r="C230" s="224" t="s">
        <v>84</v>
      </c>
      <c r="D230" s="355">
        <v>45292</v>
      </c>
      <c r="E230" s="423">
        <v>818.75</v>
      </c>
      <c r="F230" s="354">
        <v>0.2</v>
      </c>
    </row>
    <row r="231" spans="1:6" ht="15.75" x14ac:dyDescent="0.25">
      <c r="A231" s="350" t="s">
        <v>619</v>
      </c>
      <c r="B231" s="359" t="s">
        <v>894</v>
      </c>
      <c r="C231" s="224" t="s">
        <v>84</v>
      </c>
      <c r="D231" s="355">
        <v>45292</v>
      </c>
      <c r="E231" s="228">
        <v>982.5</v>
      </c>
      <c r="F231" s="354">
        <v>0.2</v>
      </c>
    </row>
    <row r="232" spans="1:6" ht="15.75" x14ac:dyDescent="0.25">
      <c r="A232" s="350" t="s">
        <v>620</v>
      </c>
      <c r="B232" s="359" t="s">
        <v>545</v>
      </c>
      <c r="C232" s="224" t="s">
        <v>84</v>
      </c>
      <c r="D232" s="355">
        <v>45292</v>
      </c>
      <c r="E232" s="423">
        <v>917.00000000000011</v>
      </c>
      <c r="F232" s="354">
        <v>0.2</v>
      </c>
    </row>
    <row r="233" spans="1:6" ht="15.75" x14ac:dyDescent="0.25">
      <c r="A233" s="350" t="s">
        <v>220</v>
      </c>
      <c r="B233" s="369" t="s">
        <v>103</v>
      </c>
      <c r="C233" s="224"/>
      <c r="D233" s="355"/>
      <c r="E233" s="423"/>
      <c r="F233" s="354"/>
    </row>
    <row r="234" spans="1:6" ht="15.75" x14ac:dyDescent="0.25">
      <c r="A234" s="350" t="s">
        <v>621</v>
      </c>
      <c r="B234" s="359" t="s">
        <v>70</v>
      </c>
      <c r="C234" s="224" t="s">
        <v>84</v>
      </c>
      <c r="D234" s="355">
        <v>45292</v>
      </c>
      <c r="E234" s="228">
        <v>1637.5</v>
      </c>
      <c r="F234" s="354">
        <v>0.2</v>
      </c>
    </row>
    <row r="235" spans="1:6" ht="15.75" x14ac:dyDescent="0.25">
      <c r="A235" s="350" t="s">
        <v>563</v>
      </c>
      <c r="B235" s="359" t="s">
        <v>71</v>
      </c>
      <c r="C235" s="224" t="s">
        <v>84</v>
      </c>
      <c r="D235" s="355">
        <v>45292</v>
      </c>
      <c r="E235" s="423">
        <v>1637.5</v>
      </c>
      <c r="F235" s="354">
        <v>0.2</v>
      </c>
    </row>
    <row r="236" spans="1:6" ht="15.75" x14ac:dyDescent="0.25">
      <c r="A236" s="350" t="s">
        <v>622</v>
      </c>
      <c r="B236" s="359" t="s">
        <v>72</v>
      </c>
      <c r="C236" s="224" t="s">
        <v>84</v>
      </c>
      <c r="D236" s="355">
        <v>45292</v>
      </c>
      <c r="E236" s="423">
        <v>1637.5</v>
      </c>
      <c r="F236" s="354">
        <v>0.2</v>
      </c>
    </row>
    <row r="237" spans="1:6" ht="15.75" x14ac:dyDescent="0.25">
      <c r="A237" s="350" t="s">
        <v>623</v>
      </c>
      <c r="B237" s="359" t="s">
        <v>533</v>
      </c>
      <c r="C237" s="224" t="s">
        <v>84</v>
      </c>
      <c r="D237" s="355">
        <v>45292</v>
      </c>
      <c r="E237" s="228">
        <v>1637.5</v>
      </c>
      <c r="F237" s="354">
        <v>0.2</v>
      </c>
    </row>
    <row r="238" spans="1:6" ht="15.75" x14ac:dyDescent="0.25">
      <c r="A238" s="350" t="s">
        <v>624</v>
      </c>
      <c r="B238" s="359" t="s">
        <v>534</v>
      </c>
      <c r="C238" s="224" t="s">
        <v>84</v>
      </c>
      <c r="D238" s="355">
        <v>45292</v>
      </c>
      <c r="E238" s="423">
        <v>1637.5</v>
      </c>
      <c r="F238" s="354">
        <v>0.2</v>
      </c>
    </row>
    <row r="239" spans="1:6" ht="15.75" x14ac:dyDescent="0.25">
      <c r="A239" s="350" t="s">
        <v>625</v>
      </c>
      <c r="B239" s="359" t="s">
        <v>535</v>
      </c>
      <c r="C239" s="224" t="s">
        <v>84</v>
      </c>
      <c r="D239" s="355">
        <v>45292</v>
      </c>
      <c r="E239" s="423">
        <v>1637.5</v>
      </c>
      <c r="F239" s="354">
        <v>0.2</v>
      </c>
    </row>
    <row r="240" spans="1:6" ht="15.75" x14ac:dyDescent="0.25">
      <c r="A240" s="350" t="s">
        <v>626</v>
      </c>
      <c r="B240" s="359" t="s">
        <v>536</v>
      </c>
      <c r="C240" s="224" t="s">
        <v>84</v>
      </c>
      <c r="D240" s="355">
        <v>45292</v>
      </c>
      <c r="E240" s="423">
        <v>1637.5</v>
      </c>
      <c r="F240" s="354">
        <v>0.2</v>
      </c>
    </row>
    <row r="241" spans="1:6" ht="15.75" x14ac:dyDescent="0.25">
      <c r="A241" s="350" t="s">
        <v>627</v>
      </c>
      <c r="B241" s="359" t="s">
        <v>537</v>
      </c>
      <c r="C241" s="224" t="s">
        <v>84</v>
      </c>
      <c r="D241" s="355">
        <v>45292</v>
      </c>
      <c r="E241" s="423">
        <v>1637.5</v>
      </c>
      <c r="F241" s="354">
        <v>0.2</v>
      </c>
    </row>
    <row r="242" spans="1:6" ht="15.75" x14ac:dyDescent="0.25">
      <c r="A242" s="350" t="s">
        <v>628</v>
      </c>
      <c r="B242" s="359" t="s">
        <v>538</v>
      </c>
      <c r="C242" s="224" t="s">
        <v>84</v>
      </c>
      <c r="D242" s="355">
        <v>45292</v>
      </c>
      <c r="E242" s="228">
        <v>1637.5</v>
      </c>
      <c r="F242" s="354">
        <v>0.2</v>
      </c>
    </row>
    <row r="243" spans="1:6" ht="15.75" x14ac:dyDescent="0.25">
      <c r="A243" s="350" t="s">
        <v>629</v>
      </c>
      <c r="B243" s="359" t="s">
        <v>539</v>
      </c>
      <c r="C243" s="224" t="s">
        <v>84</v>
      </c>
      <c r="D243" s="355">
        <v>45292</v>
      </c>
      <c r="E243" s="423">
        <v>1637.5</v>
      </c>
      <c r="F243" s="354">
        <v>0.2</v>
      </c>
    </row>
    <row r="244" spans="1:6" ht="15.75" x14ac:dyDescent="0.25">
      <c r="A244" s="350" t="s">
        <v>630</v>
      </c>
      <c r="B244" s="359" t="s">
        <v>543</v>
      </c>
      <c r="C244" s="224" t="s">
        <v>84</v>
      </c>
      <c r="D244" s="355">
        <v>45292</v>
      </c>
      <c r="E244" s="423">
        <v>1637.5</v>
      </c>
      <c r="F244" s="354">
        <v>0.2</v>
      </c>
    </row>
    <row r="245" spans="1:6" ht="15.75" x14ac:dyDescent="0.25">
      <c r="A245" s="350" t="s">
        <v>631</v>
      </c>
      <c r="B245" s="359" t="s">
        <v>545</v>
      </c>
      <c r="C245" s="224" t="s">
        <v>84</v>
      </c>
      <c r="D245" s="355">
        <v>45292</v>
      </c>
      <c r="E245" s="423">
        <v>1801.2500000000002</v>
      </c>
      <c r="F245" s="354">
        <v>0.2</v>
      </c>
    </row>
    <row r="246" spans="1:6" s="8" customFormat="1" ht="15.75" x14ac:dyDescent="0.25">
      <c r="A246" s="350" t="s">
        <v>221</v>
      </c>
      <c r="B246" s="369" t="s">
        <v>138</v>
      </c>
      <c r="C246" s="352"/>
      <c r="D246" s="267"/>
      <c r="E246" s="423"/>
      <c r="F246" s="354"/>
    </row>
    <row r="247" spans="1:6" s="8" customFormat="1" ht="15.75" x14ac:dyDescent="0.25">
      <c r="A247" s="350" t="s">
        <v>632</v>
      </c>
      <c r="B247" s="359" t="s">
        <v>70</v>
      </c>
      <c r="C247" s="352" t="s">
        <v>84</v>
      </c>
      <c r="D247" s="267">
        <v>45292</v>
      </c>
      <c r="E247" s="228">
        <v>1637.5</v>
      </c>
      <c r="F247" s="354">
        <v>0.2</v>
      </c>
    </row>
    <row r="248" spans="1:6" s="8" customFormat="1" ht="15.75" x14ac:dyDescent="0.25">
      <c r="A248" s="350" t="s">
        <v>633</v>
      </c>
      <c r="B248" s="359" t="s">
        <v>71</v>
      </c>
      <c r="C248" s="352" t="s">
        <v>84</v>
      </c>
      <c r="D248" s="267">
        <v>45292</v>
      </c>
      <c r="E248" s="423">
        <v>1637.5</v>
      </c>
      <c r="F248" s="354">
        <v>0.2</v>
      </c>
    </row>
    <row r="249" spans="1:6" s="8" customFormat="1" ht="15.75" x14ac:dyDescent="0.25">
      <c r="A249" s="350" t="s">
        <v>634</v>
      </c>
      <c r="B249" s="359" t="s">
        <v>72</v>
      </c>
      <c r="C249" s="352" t="s">
        <v>84</v>
      </c>
      <c r="D249" s="267">
        <v>45292</v>
      </c>
      <c r="E249" s="423">
        <v>1637.5</v>
      </c>
      <c r="F249" s="354">
        <v>0.2</v>
      </c>
    </row>
    <row r="250" spans="1:6" s="8" customFormat="1" ht="15.75" x14ac:dyDescent="0.25">
      <c r="A250" s="350" t="s">
        <v>635</v>
      </c>
      <c r="B250" s="359" t="s">
        <v>123</v>
      </c>
      <c r="C250" s="352" t="s">
        <v>84</v>
      </c>
      <c r="D250" s="267">
        <v>45292</v>
      </c>
      <c r="E250" s="228">
        <v>1637.5</v>
      </c>
      <c r="F250" s="354">
        <v>0.2</v>
      </c>
    </row>
    <row r="251" spans="1:6" s="8" customFormat="1" ht="15.75" x14ac:dyDescent="0.25">
      <c r="A251" s="350" t="s">
        <v>636</v>
      </c>
      <c r="B251" s="359" t="s">
        <v>531</v>
      </c>
      <c r="C251" s="352" t="s">
        <v>84</v>
      </c>
      <c r="D251" s="267">
        <v>45292</v>
      </c>
      <c r="E251" s="423">
        <v>1637.5</v>
      </c>
      <c r="F251" s="354">
        <v>0.2</v>
      </c>
    </row>
    <row r="252" spans="1:6" s="8" customFormat="1" ht="15.75" x14ac:dyDescent="0.25">
      <c r="A252" s="350" t="s">
        <v>637</v>
      </c>
      <c r="B252" s="359" t="s">
        <v>532</v>
      </c>
      <c r="C252" s="352" t="s">
        <v>84</v>
      </c>
      <c r="D252" s="267">
        <v>45292</v>
      </c>
      <c r="E252" s="423">
        <v>1637.5</v>
      </c>
      <c r="F252" s="354">
        <v>0.2</v>
      </c>
    </row>
    <row r="253" spans="1:6" s="8" customFormat="1" ht="15.75" x14ac:dyDescent="0.25">
      <c r="A253" s="350" t="s">
        <v>638</v>
      </c>
      <c r="B253" s="359" t="s">
        <v>533</v>
      </c>
      <c r="C253" s="352" t="s">
        <v>84</v>
      </c>
      <c r="D253" s="267">
        <v>45292</v>
      </c>
      <c r="E253" s="228">
        <v>1637.5</v>
      </c>
      <c r="F253" s="354">
        <v>0.2</v>
      </c>
    </row>
    <row r="254" spans="1:6" s="8" customFormat="1" ht="15.75" x14ac:dyDescent="0.25">
      <c r="A254" s="350" t="s">
        <v>639</v>
      </c>
      <c r="B254" s="359" t="s">
        <v>534</v>
      </c>
      <c r="C254" s="352" t="s">
        <v>84</v>
      </c>
      <c r="D254" s="267">
        <v>45292</v>
      </c>
      <c r="E254" s="423">
        <v>1637.5</v>
      </c>
      <c r="F254" s="354">
        <v>0.2</v>
      </c>
    </row>
    <row r="255" spans="1:6" s="8" customFormat="1" ht="15.75" x14ac:dyDescent="0.25">
      <c r="A255" s="350" t="s">
        <v>640</v>
      </c>
      <c r="B255" s="359" t="s">
        <v>535</v>
      </c>
      <c r="C255" s="352" t="s">
        <v>84</v>
      </c>
      <c r="D255" s="267">
        <v>45292</v>
      </c>
      <c r="E255" s="423">
        <v>1637.5</v>
      </c>
      <c r="F255" s="354">
        <v>0.2</v>
      </c>
    </row>
    <row r="256" spans="1:6" s="8" customFormat="1" ht="15.75" x14ac:dyDescent="0.25">
      <c r="A256" s="350" t="s">
        <v>641</v>
      </c>
      <c r="B256" s="359" t="s">
        <v>536</v>
      </c>
      <c r="C256" s="352" t="s">
        <v>84</v>
      </c>
      <c r="D256" s="267">
        <v>45292</v>
      </c>
      <c r="E256" s="228">
        <v>1637.5</v>
      </c>
      <c r="F256" s="354">
        <v>0.2</v>
      </c>
    </row>
    <row r="257" spans="1:6" s="8" customFormat="1" ht="15.75" x14ac:dyDescent="0.25">
      <c r="A257" s="350" t="s">
        <v>642</v>
      </c>
      <c r="B257" s="359" t="s">
        <v>537</v>
      </c>
      <c r="C257" s="352" t="s">
        <v>84</v>
      </c>
      <c r="D257" s="267">
        <v>45292</v>
      </c>
      <c r="E257" s="423">
        <v>1637.5</v>
      </c>
      <c r="F257" s="354">
        <v>0.2</v>
      </c>
    </row>
    <row r="258" spans="1:6" s="8" customFormat="1" ht="15.75" x14ac:dyDescent="0.25">
      <c r="A258" s="350" t="s">
        <v>643</v>
      </c>
      <c r="B258" s="359" t="s">
        <v>538</v>
      </c>
      <c r="C258" s="352" t="s">
        <v>84</v>
      </c>
      <c r="D258" s="267">
        <v>45292</v>
      </c>
      <c r="E258" s="423">
        <v>1637.5</v>
      </c>
      <c r="F258" s="354">
        <v>0.2</v>
      </c>
    </row>
    <row r="259" spans="1:6" s="8" customFormat="1" ht="15.75" x14ac:dyDescent="0.25">
      <c r="A259" s="350" t="s">
        <v>644</v>
      </c>
      <c r="B259" s="359" t="s">
        <v>539</v>
      </c>
      <c r="C259" s="352" t="s">
        <v>84</v>
      </c>
      <c r="D259" s="267">
        <v>45292</v>
      </c>
      <c r="E259" s="423">
        <v>1637.5</v>
      </c>
      <c r="F259" s="354">
        <v>0.2</v>
      </c>
    </row>
    <row r="260" spans="1:6" s="8" customFormat="1" ht="15.75" x14ac:dyDescent="0.25">
      <c r="A260" s="350" t="s">
        <v>645</v>
      </c>
      <c r="B260" s="359" t="s">
        <v>543</v>
      </c>
      <c r="C260" s="352" t="s">
        <v>84</v>
      </c>
      <c r="D260" s="267">
        <v>45292</v>
      </c>
      <c r="E260" s="228">
        <v>1637.5</v>
      </c>
      <c r="F260" s="354">
        <v>0.2</v>
      </c>
    </row>
    <row r="261" spans="1:6" s="8" customFormat="1" ht="15.75" x14ac:dyDescent="0.25">
      <c r="A261" s="350" t="s">
        <v>646</v>
      </c>
      <c r="B261" s="359" t="s">
        <v>545</v>
      </c>
      <c r="C261" s="352" t="s">
        <v>84</v>
      </c>
      <c r="D261" s="267">
        <v>45292</v>
      </c>
      <c r="E261" s="423">
        <v>1801.2500000000002</v>
      </c>
      <c r="F261" s="354">
        <v>0.2</v>
      </c>
    </row>
    <row r="262" spans="1:6" ht="31.5" x14ac:dyDescent="0.25">
      <c r="A262" s="350" t="s">
        <v>222</v>
      </c>
      <c r="B262" s="369" t="s">
        <v>104</v>
      </c>
      <c r="C262" s="224"/>
      <c r="D262" s="355"/>
      <c r="E262" s="423"/>
      <c r="F262" s="354"/>
    </row>
    <row r="263" spans="1:6" ht="15.75" x14ac:dyDescent="0.25">
      <c r="A263" s="350" t="s">
        <v>647</v>
      </c>
      <c r="B263" s="359" t="s">
        <v>70</v>
      </c>
      <c r="C263" s="224" t="s">
        <v>84</v>
      </c>
      <c r="D263" s="355">
        <v>45292</v>
      </c>
      <c r="E263" s="423">
        <v>687.75</v>
      </c>
      <c r="F263" s="354">
        <v>0.2</v>
      </c>
    </row>
    <row r="264" spans="1:6" ht="15.75" x14ac:dyDescent="0.25">
      <c r="A264" s="350" t="s">
        <v>648</v>
      </c>
      <c r="B264" s="359" t="s">
        <v>71</v>
      </c>
      <c r="C264" s="224" t="s">
        <v>84</v>
      </c>
      <c r="D264" s="355">
        <v>45292</v>
      </c>
      <c r="E264" s="423">
        <v>687.75</v>
      </c>
      <c r="F264" s="354">
        <v>0.2</v>
      </c>
    </row>
    <row r="265" spans="1:6" ht="15.75" x14ac:dyDescent="0.25">
      <c r="A265" s="350" t="s">
        <v>649</v>
      </c>
      <c r="B265" s="359" t="s">
        <v>72</v>
      </c>
      <c r="C265" s="224" t="s">
        <v>84</v>
      </c>
      <c r="D265" s="355">
        <v>45292</v>
      </c>
      <c r="E265" s="423">
        <v>687.75</v>
      </c>
      <c r="F265" s="354">
        <v>0.2</v>
      </c>
    </row>
    <row r="266" spans="1:6" ht="15.75" x14ac:dyDescent="0.25">
      <c r="A266" s="350" t="s">
        <v>650</v>
      </c>
      <c r="B266" s="359" t="s">
        <v>123</v>
      </c>
      <c r="C266" s="224" t="s">
        <v>84</v>
      </c>
      <c r="D266" s="355">
        <v>45292</v>
      </c>
      <c r="E266" s="423">
        <v>687.75</v>
      </c>
      <c r="F266" s="354">
        <v>0.2</v>
      </c>
    </row>
    <row r="267" spans="1:6" ht="15.75" x14ac:dyDescent="0.25">
      <c r="A267" s="350" t="s">
        <v>651</v>
      </c>
      <c r="B267" s="359" t="s">
        <v>531</v>
      </c>
      <c r="C267" s="224" t="s">
        <v>84</v>
      </c>
      <c r="D267" s="355">
        <v>45292</v>
      </c>
      <c r="E267" s="423">
        <v>687.75</v>
      </c>
      <c r="F267" s="354">
        <v>0.2</v>
      </c>
    </row>
    <row r="268" spans="1:6" ht="15.75" x14ac:dyDescent="0.25">
      <c r="A268" s="350" t="s">
        <v>652</v>
      </c>
      <c r="B268" s="359" t="s">
        <v>532</v>
      </c>
      <c r="C268" s="224" t="s">
        <v>84</v>
      </c>
      <c r="D268" s="355">
        <v>45292</v>
      </c>
      <c r="E268" s="423">
        <v>687.75</v>
      </c>
      <c r="F268" s="354">
        <v>0.2</v>
      </c>
    </row>
    <row r="269" spans="1:6" ht="15.75" x14ac:dyDescent="0.25">
      <c r="A269" s="350" t="s">
        <v>653</v>
      </c>
      <c r="B269" s="359" t="s">
        <v>533</v>
      </c>
      <c r="C269" s="224" t="s">
        <v>84</v>
      </c>
      <c r="D269" s="355">
        <v>45292</v>
      </c>
      <c r="E269" s="423">
        <v>687.75</v>
      </c>
      <c r="F269" s="354">
        <v>0.2</v>
      </c>
    </row>
    <row r="270" spans="1:6" ht="15.75" x14ac:dyDescent="0.25">
      <c r="A270" s="350" t="s">
        <v>654</v>
      </c>
      <c r="B270" s="359" t="s">
        <v>534</v>
      </c>
      <c r="C270" s="224" t="s">
        <v>84</v>
      </c>
      <c r="D270" s="355">
        <v>45292</v>
      </c>
      <c r="E270" s="423">
        <v>687.75</v>
      </c>
      <c r="F270" s="354">
        <v>0.2</v>
      </c>
    </row>
    <row r="271" spans="1:6" ht="15.75" x14ac:dyDescent="0.25">
      <c r="A271" s="350" t="s">
        <v>655</v>
      </c>
      <c r="B271" s="359" t="s">
        <v>535</v>
      </c>
      <c r="C271" s="224" t="s">
        <v>84</v>
      </c>
      <c r="D271" s="355">
        <v>45292</v>
      </c>
      <c r="E271" s="423">
        <v>687.75</v>
      </c>
      <c r="F271" s="354">
        <v>0.2</v>
      </c>
    </row>
    <row r="272" spans="1:6" ht="15.75" x14ac:dyDescent="0.25">
      <c r="A272" s="350" t="s">
        <v>656</v>
      </c>
      <c r="B272" s="359" t="s">
        <v>536</v>
      </c>
      <c r="C272" s="224" t="s">
        <v>84</v>
      </c>
      <c r="D272" s="355">
        <v>45292</v>
      </c>
      <c r="E272" s="423">
        <v>687.75</v>
      </c>
      <c r="F272" s="354">
        <v>0.2</v>
      </c>
    </row>
    <row r="273" spans="1:6" ht="15.75" x14ac:dyDescent="0.25">
      <c r="A273" s="350" t="s">
        <v>657</v>
      </c>
      <c r="B273" s="359" t="s">
        <v>537</v>
      </c>
      <c r="C273" s="224" t="s">
        <v>84</v>
      </c>
      <c r="D273" s="355">
        <v>45292</v>
      </c>
      <c r="E273" s="423">
        <v>687.75</v>
      </c>
      <c r="F273" s="354">
        <v>0.2</v>
      </c>
    </row>
    <row r="274" spans="1:6" ht="15.75" x14ac:dyDescent="0.25">
      <c r="A274" s="350" t="s">
        <v>658</v>
      </c>
      <c r="B274" s="359" t="s">
        <v>538</v>
      </c>
      <c r="C274" s="224" t="s">
        <v>84</v>
      </c>
      <c r="D274" s="355">
        <v>45292</v>
      </c>
      <c r="E274" s="423">
        <v>687.75</v>
      </c>
      <c r="F274" s="354">
        <v>0.2</v>
      </c>
    </row>
    <row r="275" spans="1:6" ht="15.75" x14ac:dyDescent="0.25">
      <c r="A275" s="350" t="s">
        <v>659</v>
      </c>
      <c r="B275" s="359" t="s">
        <v>539</v>
      </c>
      <c r="C275" s="224" t="s">
        <v>84</v>
      </c>
      <c r="D275" s="355">
        <v>45292</v>
      </c>
      <c r="E275" s="423">
        <v>687.75</v>
      </c>
      <c r="F275" s="354">
        <v>0.2</v>
      </c>
    </row>
    <row r="276" spans="1:6" ht="15.75" x14ac:dyDescent="0.25">
      <c r="A276" s="350" t="s">
        <v>660</v>
      </c>
      <c r="B276" s="359" t="s">
        <v>543</v>
      </c>
      <c r="C276" s="224" t="s">
        <v>84</v>
      </c>
      <c r="D276" s="355">
        <v>45292</v>
      </c>
      <c r="E276" s="423">
        <v>687.75</v>
      </c>
      <c r="F276" s="354">
        <v>0.2</v>
      </c>
    </row>
    <row r="277" spans="1:6" ht="15.75" x14ac:dyDescent="0.25">
      <c r="A277" s="350" t="s">
        <v>661</v>
      </c>
      <c r="B277" s="359" t="s">
        <v>545</v>
      </c>
      <c r="C277" s="224" t="s">
        <v>84</v>
      </c>
      <c r="D277" s="355">
        <v>45292</v>
      </c>
      <c r="E277" s="423">
        <v>753.25</v>
      </c>
      <c r="F277" s="354">
        <v>0.2</v>
      </c>
    </row>
    <row r="278" spans="1:6" ht="31.5" x14ac:dyDescent="0.25">
      <c r="A278" s="350" t="s">
        <v>223</v>
      </c>
      <c r="B278" s="369" t="s">
        <v>105</v>
      </c>
      <c r="C278" s="224"/>
      <c r="D278" s="355"/>
      <c r="E278" s="423"/>
      <c r="F278" s="354"/>
    </row>
    <row r="279" spans="1:6" ht="15.75" x14ac:dyDescent="0.25">
      <c r="A279" s="350" t="s">
        <v>662</v>
      </c>
      <c r="B279" s="359" t="s">
        <v>70</v>
      </c>
      <c r="C279" s="224" t="s">
        <v>84</v>
      </c>
      <c r="D279" s="355">
        <v>45292</v>
      </c>
      <c r="E279" s="423">
        <v>687.75</v>
      </c>
      <c r="F279" s="354">
        <v>0.2</v>
      </c>
    </row>
    <row r="280" spans="1:6" ht="15.75" x14ac:dyDescent="0.25">
      <c r="A280" s="350" t="s">
        <v>663</v>
      </c>
      <c r="B280" s="359" t="s">
        <v>71</v>
      </c>
      <c r="C280" s="224" t="s">
        <v>84</v>
      </c>
      <c r="D280" s="355">
        <v>45292</v>
      </c>
      <c r="E280" s="423">
        <v>687.75</v>
      </c>
      <c r="F280" s="354">
        <v>0.2</v>
      </c>
    </row>
    <row r="281" spans="1:6" ht="15.75" x14ac:dyDescent="0.25">
      <c r="A281" s="350" t="s">
        <v>664</v>
      </c>
      <c r="B281" s="359" t="s">
        <v>72</v>
      </c>
      <c r="C281" s="224" t="s">
        <v>84</v>
      </c>
      <c r="D281" s="355">
        <v>45292</v>
      </c>
      <c r="E281" s="423">
        <v>687.75</v>
      </c>
      <c r="F281" s="354">
        <v>0.2</v>
      </c>
    </row>
    <row r="282" spans="1:6" ht="15.75" x14ac:dyDescent="0.25">
      <c r="A282" s="350" t="s">
        <v>665</v>
      </c>
      <c r="B282" s="359" t="s">
        <v>123</v>
      </c>
      <c r="C282" s="224" t="s">
        <v>84</v>
      </c>
      <c r="D282" s="355">
        <v>45292</v>
      </c>
      <c r="E282" s="423">
        <v>687.75</v>
      </c>
      <c r="F282" s="354">
        <v>0.2</v>
      </c>
    </row>
    <row r="283" spans="1:6" ht="15.75" x14ac:dyDescent="0.25">
      <c r="A283" s="350" t="s">
        <v>666</v>
      </c>
      <c r="B283" s="359" t="s">
        <v>531</v>
      </c>
      <c r="C283" s="224" t="s">
        <v>84</v>
      </c>
      <c r="D283" s="355">
        <v>45292</v>
      </c>
      <c r="E283" s="423">
        <v>687.75</v>
      </c>
      <c r="F283" s="354">
        <v>0.2</v>
      </c>
    </row>
    <row r="284" spans="1:6" ht="15.75" x14ac:dyDescent="0.25">
      <c r="A284" s="350" t="s">
        <v>667</v>
      </c>
      <c r="B284" s="359" t="s">
        <v>532</v>
      </c>
      <c r="C284" s="224" t="s">
        <v>84</v>
      </c>
      <c r="D284" s="355">
        <v>45292</v>
      </c>
      <c r="E284" s="423">
        <v>687.75</v>
      </c>
      <c r="F284" s="354">
        <v>0.2</v>
      </c>
    </row>
    <row r="285" spans="1:6" ht="15.75" x14ac:dyDescent="0.25">
      <c r="A285" s="350" t="s">
        <v>668</v>
      </c>
      <c r="B285" s="359" t="s">
        <v>533</v>
      </c>
      <c r="C285" s="224" t="s">
        <v>84</v>
      </c>
      <c r="D285" s="355">
        <v>45292</v>
      </c>
      <c r="E285" s="423">
        <v>687.75</v>
      </c>
      <c r="F285" s="354">
        <v>0.2</v>
      </c>
    </row>
    <row r="286" spans="1:6" ht="15.75" x14ac:dyDescent="0.25">
      <c r="A286" s="350" t="s">
        <v>669</v>
      </c>
      <c r="B286" s="359" t="s">
        <v>534</v>
      </c>
      <c r="C286" s="224" t="s">
        <v>84</v>
      </c>
      <c r="D286" s="355">
        <v>45292</v>
      </c>
      <c r="E286" s="423">
        <v>687.75</v>
      </c>
      <c r="F286" s="354">
        <v>0.2</v>
      </c>
    </row>
    <row r="287" spans="1:6" ht="15.75" x14ac:dyDescent="0.25">
      <c r="A287" s="350" t="s">
        <v>670</v>
      </c>
      <c r="B287" s="359" t="s">
        <v>535</v>
      </c>
      <c r="C287" s="224" t="s">
        <v>84</v>
      </c>
      <c r="D287" s="355">
        <v>45292</v>
      </c>
      <c r="E287" s="423">
        <v>687.75</v>
      </c>
      <c r="F287" s="354">
        <v>0.2</v>
      </c>
    </row>
    <row r="288" spans="1:6" ht="15.75" x14ac:dyDescent="0.25">
      <c r="A288" s="350" t="s">
        <v>671</v>
      </c>
      <c r="B288" s="359" t="s">
        <v>536</v>
      </c>
      <c r="C288" s="224" t="s">
        <v>84</v>
      </c>
      <c r="D288" s="355">
        <v>45292</v>
      </c>
      <c r="E288" s="423">
        <v>687.75</v>
      </c>
      <c r="F288" s="354">
        <v>0.2</v>
      </c>
    </row>
    <row r="289" spans="1:6" ht="15.75" x14ac:dyDescent="0.25">
      <c r="A289" s="350" t="s">
        <v>672</v>
      </c>
      <c r="B289" s="359" t="s">
        <v>537</v>
      </c>
      <c r="C289" s="224" t="s">
        <v>84</v>
      </c>
      <c r="D289" s="355">
        <v>45292</v>
      </c>
      <c r="E289" s="423">
        <v>687.75</v>
      </c>
      <c r="F289" s="354">
        <v>0.2</v>
      </c>
    </row>
    <row r="290" spans="1:6" ht="15.75" x14ac:dyDescent="0.25">
      <c r="A290" s="350" t="s">
        <v>673</v>
      </c>
      <c r="B290" s="359" t="s">
        <v>538</v>
      </c>
      <c r="C290" s="224" t="s">
        <v>84</v>
      </c>
      <c r="D290" s="355">
        <v>45292</v>
      </c>
      <c r="E290" s="423">
        <v>687.75</v>
      </c>
      <c r="F290" s="354">
        <v>0.2</v>
      </c>
    </row>
    <row r="291" spans="1:6" ht="15.75" x14ac:dyDescent="0.25">
      <c r="A291" s="350" t="s">
        <v>674</v>
      </c>
      <c r="B291" s="359" t="s">
        <v>539</v>
      </c>
      <c r="C291" s="224" t="s">
        <v>84</v>
      </c>
      <c r="D291" s="355">
        <v>45292</v>
      </c>
      <c r="E291" s="423">
        <v>687.75</v>
      </c>
      <c r="F291" s="354">
        <v>0.2</v>
      </c>
    </row>
    <row r="292" spans="1:6" ht="15.75" x14ac:dyDescent="0.25">
      <c r="A292" s="350" t="s">
        <v>675</v>
      </c>
      <c r="B292" s="359" t="s">
        <v>543</v>
      </c>
      <c r="C292" s="224" t="s">
        <v>84</v>
      </c>
      <c r="D292" s="355">
        <v>45292</v>
      </c>
      <c r="E292" s="423">
        <v>687.75</v>
      </c>
      <c r="F292" s="354">
        <v>0.2</v>
      </c>
    </row>
    <row r="293" spans="1:6" ht="15.75" x14ac:dyDescent="0.25">
      <c r="A293" s="350" t="s">
        <v>676</v>
      </c>
      <c r="B293" s="359" t="s">
        <v>545</v>
      </c>
      <c r="C293" s="224" t="s">
        <v>84</v>
      </c>
      <c r="D293" s="355">
        <v>45292</v>
      </c>
      <c r="E293" s="423">
        <v>753.25</v>
      </c>
      <c r="F293" s="354">
        <v>0.2</v>
      </c>
    </row>
    <row r="294" spans="1:6" ht="15.75" x14ac:dyDescent="0.25">
      <c r="A294" s="350" t="s">
        <v>224</v>
      </c>
      <c r="B294" s="369" t="s">
        <v>106</v>
      </c>
      <c r="C294" s="224"/>
      <c r="D294" s="355"/>
      <c r="E294" s="423"/>
      <c r="F294" s="354"/>
    </row>
    <row r="295" spans="1:6" ht="15.75" x14ac:dyDescent="0.25">
      <c r="A295" s="350" t="s">
        <v>677</v>
      </c>
      <c r="B295" s="359" t="s">
        <v>124</v>
      </c>
      <c r="C295" s="224" t="s">
        <v>84</v>
      </c>
      <c r="D295" s="355">
        <v>45292</v>
      </c>
      <c r="E295" s="423">
        <v>818.75</v>
      </c>
      <c r="F295" s="354">
        <v>0.2</v>
      </c>
    </row>
    <row r="296" spans="1:6" ht="15.75" x14ac:dyDescent="0.25">
      <c r="A296" s="350" t="s">
        <v>678</v>
      </c>
      <c r="B296" s="359" t="s">
        <v>544</v>
      </c>
      <c r="C296" s="224" t="s">
        <v>84</v>
      </c>
      <c r="D296" s="355">
        <v>45292</v>
      </c>
      <c r="E296" s="423">
        <v>1637.5</v>
      </c>
      <c r="F296" s="354">
        <v>0.2</v>
      </c>
    </row>
    <row r="297" spans="1:6" ht="15.75" x14ac:dyDescent="0.25">
      <c r="A297" s="350" t="s">
        <v>679</v>
      </c>
      <c r="B297" s="359" t="s">
        <v>545</v>
      </c>
      <c r="C297" s="224" t="s">
        <v>84</v>
      </c>
      <c r="D297" s="355">
        <v>45292</v>
      </c>
      <c r="E297" s="423">
        <v>1637.5</v>
      </c>
      <c r="F297" s="354">
        <v>0.2</v>
      </c>
    </row>
    <row r="298" spans="1:6" ht="15.75" x14ac:dyDescent="0.25">
      <c r="A298" s="350" t="s">
        <v>686</v>
      </c>
      <c r="B298" s="369" t="s">
        <v>680</v>
      </c>
      <c r="C298" s="224"/>
      <c r="D298" s="355"/>
      <c r="E298" s="423"/>
      <c r="F298" s="354"/>
    </row>
    <row r="299" spans="1:6" ht="20.25" customHeight="1" x14ac:dyDescent="0.25">
      <c r="A299" s="350" t="s">
        <v>713</v>
      </c>
      <c r="B299" s="359" t="s">
        <v>895</v>
      </c>
      <c r="C299" s="224" t="s">
        <v>84</v>
      </c>
      <c r="D299" s="355">
        <v>45292</v>
      </c>
      <c r="E299" s="423">
        <v>10794.33</v>
      </c>
      <c r="F299" s="354">
        <v>0.2</v>
      </c>
    </row>
    <row r="300" spans="1:6" ht="15.75" x14ac:dyDescent="0.25">
      <c r="A300" s="350" t="s">
        <v>715</v>
      </c>
      <c r="B300" s="359" t="s">
        <v>896</v>
      </c>
      <c r="C300" s="224" t="s">
        <v>84</v>
      </c>
      <c r="D300" s="355">
        <v>45292</v>
      </c>
      <c r="E300" s="423">
        <v>12759.53</v>
      </c>
      <c r="F300" s="354">
        <v>0.2</v>
      </c>
    </row>
    <row r="301" spans="1:6" ht="15.75" x14ac:dyDescent="0.25">
      <c r="A301" s="350" t="s">
        <v>716</v>
      </c>
      <c r="B301" s="359" t="s">
        <v>696</v>
      </c>
      <c r="C301" s="224" t="s">
        <v>84</v>
      </c>
      <c r="D301" s="355">
        <v>45292</v>
      </c>
      <c r="E301" s="228">
        <v>10853.28</v>
      </c>
      <c r="F301" s="354">
        <v>0.2</v>
      </c>
    </row>
    <row r="302" spans="1:6" ht="15.75" x14ac:dyDescent="0.25">
      <c r="A302" s="350" t="s">
        <v>687</v>
      </c>
      <c r="B302" s="369" t="s">
        <v>681</v>
      </c>
      <c r="C302" s="224"/>
      <c r="D302" s="355"/>
      <c r="E302" s="423"/>
      <c r="F302" s="354"/>
    </row>
    <row r="303" spans="1:6" ht="15.75" x14ac:dyDescent="0.25">
      <c r="A303" s="350" t="s">
        <v>714</v>
      </c>
      <c r="B303" s="359" t="s">
        <v>886</v>
      </c>
      <c r="C303" s="224" t="s">
        <v>84</v>
      </c>
      <c r="D303" s="355">
        <v>45292</v>
      </c>
      <c r="E303" s="423">
        <v>8583.59</v>
      </c>
      <c r="F303" s="354">
        <v>0.2</v>
      </c>
    </row>
    <row r="304" spans="1:6" ht="15.75" x14ac:dyDescent="0.25">
      <c r="A304" s="350" t="s">
        <v>717</v>
      </c>
      <c r="B304" s="359" t="s">
        <v>898</v>
      </c>
      <c r="C304" s="224" t="s">
        <v>84</v>
      </c>
      <c r="D304" s="355">
        <v>45292</v>
      </c>
      <c r="E304" s="423">
        <v>8747.34</v>
      </c>
      <c r="F304" s="354">
        <v>0.2</v>
      </c>
    </row>
    <row r="305" spans="1:6" ht="33.75" customHeight="1" x14ac:dyDescent="0.25">
      <c r="A305" s="350" t="s">
        <v>718</v>
      </c>
      <c r="B305" s="359" t="s">
        <v>897</v>
      </c>
      <c r="C305" s="224" t="s">
        <v>84</v>
      </c>
      <c r="D305" s="355">
        <v>45292</v>
      </c>
      <c r="E305" s="423">
        <v>8256.09</v>
      </c>
      <c r="F305" s="354">
        <v>0.2</v>
      </c>
    </row>
    <row r="306" spans="1:6" ht="15.75" x14ac:dyDescent="0.25">
      <c r="A306" s="350" t="s">
        <v>719</v>
      </c>
      <c r="B306" s="359" t="s">
        <v>899</v>
      </c>
      <c r="C306" s="224" t="s">
        <v>84</v>
      </c>
      <c r="D306" s="355">
        <v>45292</v>
      </c>
      <c r="E306" s="228">
        <v>9238.59</v>
      </c>
      <c r="F306" s="354">
        <v>0.2</v>
      </c>
    </row>
    <row r="307" spans="1:6" ht="15.75" x14ac:dyDescent="0.25">
      <c r="A307" s="350" t="s">
        <v>720</v>
      </c>
      <c r="B307" s="359" t="s">
        <v>696</v>
      </c>
      <c r="C307" s="224" t="s">
        <v>84</v>
      </c>
      <c r="D307" s="355">
        <v>45292</v>
      </c>
      <c r="E307" s="423">
        <v>8452.59</v>
      </c>
      <c r="F307" s="354">
        <v>0.2</v>
      </c>
    </row>
    <row r="308" spans="1:6" ht="15.75" x14ac:dyDescent="0.25">
      <c r="A308" s="350" t="s">
        <v>885</v>
      </c>
      <c r="B308" s="359" t="s">
        <v>123</v>
      </c>
      <c r="C308" s="224" t="s">
        <v>84</v>
      </c>
      <c r="D308" s="355">
        <v>45292</v>
      </c>
      <c r="E308" s="423">
        <v>9402.34</v>
      </c>
      <c r="F308" s="354">
        <v>0.2</v>
      </c>
    </row>
    <row r="309" spans="1:6" ht="15.75" x14ac:dyDescent="0.25">
      <c r="A309" s="350" t="s">
        <v>688</v>
      </c>
      <c r="B309" s="369" t="s">
        <v>682</v>
      </c>
      <c r="C309" s="224"/>
      <c r="D309" s="355"/>
      <c r="E309" s="423"/>
      <c r="F309" s="354"/>
    </row>
    <row r="310" spans="1:6" ht="35.25" customHeight="1" x14ac:dyDescent="0.25">
      <c r="A310" s="350" t="s">
        <v>721</v>
      </c>
      <c r="B310" s="359" t="s">
        <v>900</v>
      </c>
      <c r="C310" s="224" t="s">
        <v>84</v>
      </c>
      <c r="D310" s="355">
        <v>45292</v>
      </c>
      <c r="E310" s="423">
        <v>9074.84</v>
      </c>
      <c r="F310" s="354">
        <v>0.2</v>
      </c>
    </row>
    <row r="311" spans="1:6" ht="15.75" x14ac:dyDescent="0.25">
      <c r="A311" s="350" t="s">
        <v>762</v>
      </c>
      <c r="B311" s="359" t="s">
        <v>901</v>
      </c>
      <c r="C311" s="224" t="s">
        <v>84</v>
      </c>
      <c r="D311" s="355">
        <v>45292</v>
      </c>
      <c r="E311" s="228">
        <v>8583.59</v>
      </c>
      <c r="F311" s="354">
        <v>0.2</v>
      </c>
    </row>
    <row r="312" spans="1:6" ht="15.75" x14ac:dyDescent="0.25">
      <c r="A312" s="350" t="s">
        <v>763</v>
      </c>
      <c r="B312" s="359" t="s">
        <v>538</v>
      </c>
      <c r="C312" s="224" t="s">
        <v>84</v>
      </c>
      <c r="D312" s="355">
        <v>45292</v>
      </c>
      <c r="E312" s="423">
        <v>9729.84</v>
      </c>
      <c r="F312" s="354">
        <v>0.2</v>
      </c>
    </row>
    <row r="313" spans="1:6" ht="31.5" x14ac:dyDescent="0.25">
      <c r="A313" s="350" t="s">
        <v>689</v>
      </c>
      <c r="B313" s="440" t="s">
        <v>698</v>
      </c>
      <c r="C313" s="224"/>
      <c r="D313" s="355"/>
      <c r="E313" s="423"/>
      <c r="F313" s="354"/>
    </row>
    <row r="314" spans="1:6" ht="15.75" x14ac:dyDescent="0.25">
      <c r="A314" s="350" t="s">
        <v>722</v>
      </c>
      <c r="B314" s="359" t="s">
        <v>70</v>
      </c>
      <c r="C314" s="224" t="s">
        <v>84</v>
      </c>
      <c r="D314" s="355">
        <v>45292</v>
      </c>
      <c r="E314" s="423">
        <v>15839</v>
      </c>
      <c r="F314" s="354">
        <v>0.2</v>
      </c>
    </row>
    <row r="315" spans="1:6" ht="15.75" x14ac:dyDescent="0.25">
      <c r="A315" s="350" t="s">
        <v>723</v>
      </c>
      <c r="B315" s="359" t="s">
        <v>71</v>
      </c>
      <c r="C315" s="224" t="s">
        <v>84</v>
      </c>
      <c r="D315" s="355">
        <v>45292</v>
      </c>
      <c r="E315" s="423">
        <v>16166.5</v>
      </c>
      <c r="F315" s="354">
        <v>0.2</v>
      </c>
    </row>
    <row r="316" spans="1:6" ht="15.75" x14ac:dyDescent="0.25">
      <c r="A316" s="350" t="s">
        <v>556</v>
      </c>
      <c r="B316" s="359" t="s">
        <v>72</v>
      </c>
      <c r="C316" s="224" t="s">
        <v>84</v>
      </c>
      <c r="D316" s="355">
        <v>45292</v>
      </c>
      <c r="E316" s="423">
        <v>16742.5</v>
      </c>
      <c r="F316" s="354">
        <v>0.2</v>
      </c>
    </row>
    <row r="317" spans="1:6" ht="15.75" x14ac:dyDescent="0.25">
      <c r="A317" s="350" t="s">
        <v>724</v>
      </c>
      <c r="B317" s="359" t="s">
        <v>530</v>
      </c>
      <c r="C317" s="224" t="s">
        <v>84</v>
      </c>
      <c r="D317" s="355">
        <v>45292</v>
      </c>
      <c r="E317" s="423">
        <v>11175</v>
      </c>
      <c r="F317" s="354">
        <v>0.2</v>
      </c>
    </row>
    <row r="318" spans="1:6" ht="15.75" x14ac:dyDescent="0.25">
      <c r="A318" s="350" t="s">
        <v>725</v>
      </c>
      <c r="B318" s="359" t="s">
        <v>117</v>
      </c>
      <c r="C318" s="224" t="s">
        <v>84</v>
      </c>
      <c r="D318" s="355">
        <v>45292</v>
      </c>
      <c r="E318" s="423">
        <v>17725</v>
      </c>
      <c r="F318" s="354">
        <v>0.2</v>
      </c>
    </row>
    <row r="319" spans="1:6" ht="15.75" x14ac:dyDescent="0.25">
      <c r="A319" s="350" t="s">
        <v>726</v>
      </c>
      <c r="B319" s="359" t="s">
        <v>260</v>
      </c>
      <c r="C319" s="224" t="s">
        <v>84</v>
      </c>
      <c r="D319" s="355">
        <v>45292</v>
      </c>
      <c r="E319" s="423">
        <v>13893.25</v>
      </c>
      <c r="F319" s="354">
        <v>0.2</v>
      </c>
    </row>
    <row r="320" spans="1:6" ht="15.75" x14ac:dyDescent="0.25">
      <c r="A320" s="350" t="s">
        <v>727</v>
      </c>
      <c r="B320" s="359" t="s">
        <v>695</v>
      </c>
      <c r="C320" s="224" t="s">
        <v>84</v>
      </c>
      <c r="D320" s="355">
        <v>45292</v>
      </c>
      <c r="E320" s="423">
        <v>13893.25</v>
      </c>
      <c r="F320" s="354">
        <v>0.2</v>
      </c>
    </row>
    <row r="321" spans="1:6" ht="15.75" x14ac:dyDescent="0.25">
      <c r="A321" s="350" t="s">
        <v>728</v>
      </c>
      <c r="B321" s="359" t="s">
        <v>531</v>
      </c>
      <c r="C321" s="224" t="s">
        <v>84</v>
      </c>
      <c r="D321" s="355">
        <v>45292</v>
      </c>
      <c r="E321" s="423">
        <v>15399.75</v>
      </c>
      <c r="F321" s="354">
        <v>0.2</v>
      </c>
    </row>
    <row r="322" spans="1:6" ht="15.75" x14ac:dyDescent="0.25">
      <c r="A322" s="350" t="s">
        <v>729</v>
      </c>
      <c r="B322" s="359" t="s">
        <v>532</v>
      </c>
      <c r="C322" s="224" t="s">
        <v>84</v>
      </c>
      <c r="D322" s="355">
        <v>45292</v>
      </c>
      <c r="E322" s="423">
        <v>13972.25</v>
      </c>
      <c r="F322" s="354">
        <v>0.2</v>
      </c>
    </row>
    <row r="323" spans="1:6" ht="15.75" x14ac:dyDescent="0.25">
      <c r="A323" s="350" t="s">
        <v>730</v>
      </c>
      <c r="B323" s="359" t="s">
        <v>533</v>
      </c>
      <c r="C323" s="224" t="s">
        <v>84</v>
      </c>
      <c r="D323" s="355">
        <v>45292</v>
      </c>
      <c r="E323" s="423">
        <v>14777.5</v>
      </c>
      <c r="F323" s="354">
        <v>0.2</v>
      </c>
    </row>
    <row r="324" spans="1:6" ht="15.75" x14ac:dyDescent="0.25">
      <c r="A324" s="350" t="s">
        <v>731</v>
      </c>
      <c r="B324" s="359" t="s">
        <v>534</v>
      </c>
      <c r="C324" s="224" t="s">
        <v>84</v>
      </c>
      <c r="D324" s="355">
        <v>45292</v>
      </c>
      <c r="E324" s="423">
        <v>15334.25</v>
      </c>
      <c r="F324" s="354">
        <v>0.2</v>
      </c>
    </row>
    <row r="325" spans="1:6" ht="15.75" x14ac:dyDescent="0.25">
      <c r="A325" s="350" t="s">
        <v>732</v>
      </c>
      <c r="B325" s="359" t="s">
        <v>535</v>
      </c>
      <c r="C325" s="224" t="s">
        <v>84</v>
      </c>
      <c r="D325" s="355">
        <v>45292</v>
      </c>
      <c r="E325" s="423">
        <v>16415.75</v>
      </c>
      <c r="F325" s="354">
        <v>0.2</v>
      </c>
    </row>
    <row r="326" spans="1:6" ht="15.75" x14ac:dyDescent="0.25">
      <c r="A326" s="350" t="s">
        <v>733</v>
      </c>
      <c r="B326" s="359" t="s">
        <v>536</v>
      </c>
      <c r="C326" s="224" t="s">
        <v>84</v>
      </c>
      <c r="D326" s="355">
        <v>45292</v>
      </c>
      <c r="E326" s="423">
        <v>17364.75</v>
      </c>
      <c r="F326" s="354">
        <v>0.2</v>
      </c>
    </row>
    <row r="327" spans="1:6" ht="15.75" x14ac:dyDescent="0.25">
      <c r="A327" s="350" t="s">
        <v>734</v>
      </c>
      <c r="B327" s="359" t="s">
        <v>537</v>
      </c>
      <c r="C327" s="224" t="s">
        <v>84</v>
      </c>
      <c r="D327" s="355">
        <v>45292</v>
      </c>
      <c r="E327" s="423">
        <v>18249</v>
      </c>
      <c r="F327" s="354">
        <v>0.2</v>
      </c>
    </row>
    <row r="328" spans="1:6" ht="15.75" x14ac:dyDescent="0.25">
      <c r="A328" s="350" t="s">
        <v>735</v>
      </c>
      <c r="B328" s="359" t="s">
        <v>538</v>
      </c>
      <c r="C328" s="224" t="s">
        <v>84</v>
      </c>
      <c r="D328" s="355">
        <v>45292</v>
      </c>
      <c r="E328" s="423">
        <v>17888.75</v>
      </c>
      <c r="F328" s="354">
        <v>0.2</v>
      </c>
    </row>
    <row r="329" spans="1:6" ht="15.75" x14ac:dyDescent="0.25">
      <c r="A329" s="350" t="s">
        <v>736</v>
      </c>
      <c r="B329" s="359" t="s">
        <v>539</v>
      </c>
      <c r="C329" s="224" t="s">
        <v>84</v>
      </c>
      <c r="D329" s="355">
        <v>45292</v>
      </c>
      <c r="E329" s="423">
        <v>14450</v>
      </c>
      <c r="F329" s="354">
        <v>0.2</v>
      </c>
    </row>
    <row r="330" spans="1:6" ht="15.75" x14ac:dyDescent="0.25">
      <c r="A330" s="350" t="s">
        <v>737</v>
      </c>
      <c r="B330" s="359" t="s">
        <v>540</v>
      </c>
      <c r="C330" s="224" t="s">
        <v>84</v>
      </c>
      <c r="D330" s="355">
        <v>45292</v>
      </c>
      <c r="E330" s="423">
        <v>14450</v>
      </c>
      <c r="F330" s="354">
        <v>0.2</v>
      </c>
    </row>
    <row r="331" spans="1:6" ht="15.75" x14ac:dyDescent="0.25">
      <c r="A331" s="350" t="s">
        <v>764</v>
      </c>
      <c r="B331" s="359" t="s">
        <v>541</v>
      </c>
      <c r="C331" s="224" t="s">
        <v>84</v>
      </c>
      <c r="D331" s="355">
        <v>45292</v>
      </c>
      <c r="E331" s="423">
        <v>20017.5</v>
      </c>
      <c r="F331" s="354">
        <v>0.2</v>
      </c>
    </row>
    <row r="332" spans="1:6" ht="15.75" x14ac:dyDescent="0.25">
      <c r="A332" s="350" t="s">
        <v>765</v>
      </c>
      <c r="B332" s="359" t="s">
        <v>542</v>
      </c>
      <c r="C332" s="224" t="s">
        <v>84</v>
      </c>
      <c r="D332" s="355">
        <v>45292</v>
      </c>
      <c r="E332" s="423">
        <v>14122.5</v>
      </c>
      <c r="F332" s="354">
        <v>0.2</v>
      </c>
    </row>
    <row r="333" spans="1:6" ht="15.75" x14ac:dyDescent="0.25">
      <c r="A333" s="350" t="s">
        <v>766</v>
      </c>
      <c r="B333" s="359" t="s">
        <v>124</v>
      </c>
      <c r="C333" s="224" t="s">
        <v>84</v>
      </c>
      <c r="D333" s="355">
        <v>45292</v>
      </c>
      <c r="E333" s="423">
        <v>12458</v>
      </c>
      <c r="F333" s="354">
        <v>0.2</v>
      </c>
    </row>
    <row r="334" spans="1:6" ht="15.75" x14ac:dyDescent="0.25">
      <c r="A334" s="350" t="s">
        <v>767</v>
      </c>
      <c r="B334" s="359" t="s">
        <v>696</v>
      </c>
      <c r="C334" s="224" t="s">
        <v>84</v>
      </c>
      <c r="D334" s="355">
        <v>45292</v>
      </c>
      <c r="E334" s="423">
        <v>16022</v>
      </c>
      <c r="F334" s="354">
        <v>0.2</v>
      </c>
    </row>
    <row r="335" spans="1:6" s="8" customFormat="1" ht="15.75" x14ac:dyDescent="0.25">
      <c r="A335" s="350" t="s">
        <v>768</v>
      </c>
      <c r="B335" s="359" t="s">
        <v>697</v>
      </c>
      <c r="C335" s="352" t="s">
        <v>84</v>
      </c>
      <c r="D335" s="267">
        <v>45292</v>
      </c>
      <c r="E335" s="423">
        <v>16673</v>
      </c>
      <c r="F335" s="354">
        <v>0.2</v>
      </c>
    </row>
    <row r="336" spans="1:6" ht="31.5" x14ac:dyDescent="0.25">
      <c r="A336" s="350" t="s">
        <v>690</v>
      </c>
      <c r="B336" s="440" t="s">
        <v>699</v>
      </c>
      <c r="C336" s="224"/>
      <c r="D336" s="355"/>
      <c r="E336" s="423"/>
      <c r="F336" s="354"/>
    </row>
    <row r="337" spans="1:6" ht="15.75" x14ac:dyDescent="0.25">
      <c r="A337" s="350" t="s">
        <v>738</v>
      </c>
      <c r="B337" s="359" t="s">
        <v>70</v>
      </c>
      <c r="C337" s="224" t="s">
        <v>84</v>
      </c>
      <c r="D337" s="355">
        <v>45292</v>
      </c>
      <c r="E337" s="423">
        <v>16054.98</v>
      </c>
      <c r="F337" s="354">
        <v>0.2</v>
      </c>
    </row>
    <row r="338" spans="1:6" ht="15.75" x14ac:dyDescent="0.25">
      <c r="A338" s="350" t="s">
        <v>739</v>
      </c>
      <c r="B338" s="359" t="s">
        <v>71</v>
      </c>
      <c r="C338" s="224" t="s">
        <v>84</v>
      </c>
      <c r="D338" s="355">
        <v>45292</v>
      </c>
      <c r="E338" s="423">
        <v>16382.48</v>
      </c>
      <c r="F338" s="354">
        <v>0.2</v>
      </c>
    </row>
    <row r="339" spans="1:6" ht="15.75" x14ac:dyDescent="0.25">
      <c r="A339" s="350" t="s">
        <v>740</v>
      </c>
      <c r="B339" s="359" t="s">
        <v>72</v>
      </c>
      <c r="C339" s="224" t="s">
        <v>84</v>
      </c>
      <c r="D339" s="355">
        <v>45292</v>
      </c>
      <c r="E339" s="423">
        <v>17037.48</v>
      </c>
      <c r="F339" s="354">
        <v>0.2</v>
      </c>
    </row>
    <row r="340" spans="1:6" ht="15.75" x14ac:dyDescent="0.25">
      <c r="A340" s="350" t="s">
        <v>741</v>
      </c>
      <c r="B340" s="359" t="s">
        <v>530</v>
      </c>
      <c r="C340" s="224" t="s">
        <v>84</v>
      </c>
      <c r="D340" s="355">
        <v>45292</v>
      </c>
      <c r="E340" s="423">
        <v>11469.98</v>
      </c>
      <c r="F340" s="354">
        <v>0.2</v>
      </c>
    </row>
    <row r="341" spans="1:6" ht="15.75" x14ac:dyDescent="0.25">
      <c r="A341" s="350" t="s">
        <v>742</v>
      </c>
      <c r="B341" s="359" t="s">
        <v>117</v>
      </c>
      <c r="C341" s="224" t="s">
        <v>84</v>
      </c>
      <c r="D341" s="355">
        <v>45292</v>
      </c>
      <c r="E341" s="423">
        <v>18019.98</v>
      </c>
      <c r="F341" s="354">
        <v>0.2</v>
      </c>
    </row>
    <row r="342" spans="1:6" ht="15.75" x14ac:dyDescent="0.25">
      <c r="A342" s="350" t="s">
        <v>743</v>
      </c>
      <c r="B342" s="359" t="s">
        <v>260</v>
      </c>
      <c r="C342" s="224" t="s">
        <v>84</v>
      </c>
      <c r="D342" s="355">
        <v>45292</v>
      </c>
      <c r="E342" s="423">
        <v>14188.23</v>
      </c>
      <c r="F342" s="354">
        <v>0.2</v>
      </c>
    </row>
    <row r="343" spans="1:6" ht="15.75" x14ac:dyDescent="0.25">
      <c r="A343" s="350" t="s">
        <v>744</v>
      </c>
      <c r="B343" s="359" t="s">
        <v>695</v>
      </c>
      <c r="C343" s="224" t="s">
        <v>84</v>
      </c>
      <c r="D343" s="355">
        <v>45292</v>
      </c>
      <c r="E343" s="423">
        <v>14188.23</v>
      </c>
      <c r="F343" s="354">
        <v>0.2</v>
      </c>
    </row>
    <row r="344" spans="1:6" ht="15.75" x14ac:dyDescent="0.25">
      <c r="A344" s="350" t="s">
        <v>745</v>
      </c>
      <c r="B344" s="359" t="s">
        <v>531</v>
      </c>
      <c r="C344" s="224" t="s">
        <v>84</v>
      </c>
      <c r="D344" s="355">
        <v>45292</v>
      </c>
      <c r="E344" s="423">
        <v>15694.73</v>
      </c>
      <c r="F344" s="354">
        <v>0.2</v>
      </c>
    </row>
    <row r="345" spans="1:6" ht="15.75" x14ac:dyDescent="0.25">
      <c r="A345" s="350" t="s">
        <v>746</v>
      </c>
      <c r="B345" s="359" t="s">
        <v>532</v>
      </c>
      <c r="C345" s="224" t="s">
        <v>84</v>
      </c>
      <c r="D345" s="355">
        <v>45292</v>
      </c>
      <c r="E345" s="423">
        <v>14188.23</v>
      </c>
      <c r="F345" s="354">
        <v>0.2</v>
      </c>
    </row>
    <row r="346" spans="1:6" ht="15.75" x14ac:dyDescent="0.25">
      <c r="A346" s="350" t="s">
        <v>747</v>
      </c>
      <c r="B346" s="359" t="s">
        <v>533</v>
      </c>
      <c r="C346" s="224" t="s">
        <v>84</v>
      </c>
      <c r="D346" s="355">
        <v>45292</v>
      </c>
      <c r="E346" s="423">
        <v>15072.48</v>
      </c>
      <c r="F346" s="354">
        <v>0.2</v>
      </c>
    </row>
    <row r="347" spans="1:6" ht="15.75" x14ac:dyDescent="0.25">
      <c r="A347" s="350" t="s">
        <v>748</v>
      </c>
      <c r="B347" s="359" t="s">
        <v>534</v>
      </c>
      <c r="C347" s="224" t="s">
        <v>84</v>
      </c>
      <c r="D347" s="355">
        <v>45292</v>
      </c>
      <c r="E347" s="423">
        <v>15629.23</v>
      </c>
      <c r="F347" s="354">
        <v>0.2</v>
      </c>
    </row>
    <row r="348" spans="1:6" ht="15.75" x14ac:dyDescent="0.25">
      <c r="A348" s="350" t="s">
        <v>749</v>
      </c>
      <c r="B348" s="359" t="s">
        <v>535</v>
      </c>
      <c r="C348" s="224" t="s">
        <v>84</v>
      </c>
      <c r="D348" s="355">
        <v>45292</v>
      </c>
      <c r="E348" s="423">
        <v>16709.98</v>
      </c>
      <c r="F348" s="354">
        <v>0.2</v>
      </c>
    </row>
    <row r="349" spans="1:6" ht="15.75" x14ac:dyDescent="0.25">
      <c r="A349" s="350" t="s">
        <v>750</v>
      </c>
      <c r="B349" s="359" t="s">
        <v>536</v>
      </c>
      <c r="C349" s="224" t="s">
        <v>84</v>
      </c>
      <c r="D349" s="355">
        <v>45292</v>
      </c>
      <c r="E349" s="423">
        <v>17659.73</v>
      </c>
      <c r="F349" s="354">
        <v>0.2</v>
      </c>
    </row>
    <row r="350" spans="1:6" ht="15.75" x14ac:dyDescent="0.25">
      <c r="A350" s="350" t="s">
        <v>751</v>
      </c>
      <c r="B350" s="359" t="s">
        <v>537</v>
      </c>
      <c r="C350" s="224" t="s">
        <v>84</v>
      </c>
      <c r="D350" s="355">
        <v>45292</v>
      </c>
      <c r="E350" s="423">
        <v>18543.98</v>
      </c>
      <c r="F350" s="354">
        <v>0.2</v>
      </c>
    </row>
    <row r="351" spans="1:6" ht="15.75" x14ac:dyDescent="0.25">
      <c r="A351" s="350" t="s">
        <v>752</v>
      </c>
      <c r="B351" s="359" t="s">
        <v>538</v>
      </c>
      <c r="C351" s="224" t="s">
        <v>84</v>
      </c>
      <c r="D351" s="355">
        <v>45292</v>
      </c>
      <c r="E351" s="423">
        <v>18183.73</v>
      </c>
      <c r="F351" s="354">
        <v>0.2</v>
      </c>
    </row>
    <row r="352" spans="1:6" ht="15.75" x14ac:dyDescent="0.25">
      <c r="A352" s="350" t="s">
        <v>753</v>
      </c>
      <c r="B352" s="359" t="s">
        <v>539</v>
      </c>
      <c r="C352" s="224" t="s">
        <v>84</v>
      </c>
      <c r="D352" s="355">
        <v>45292</v>
      </c>
      <c r="E352" s="423">
        <v>14744.98</v>
      </c>
      <c r="F352" s="354">
        <v>0.2</v>
      </c>
    </row>
    <row r="353" spans="1:6" ht="15.75" x14ac:dyDescent="0.25">
      <c r="A353" s="350" t="s">
        <v>754</v>
      </c>
      <c r="B353" s="359" t="s">
        <v>540</v>
      </c>
      <c r="C353" s="224" t="s">
        <v>84</v>
      </c>
      <c r="D353" s="355">
        <v>45292</v>
      </c>
      <c r="E353" s="423">
        <v>14744.98</v>
      </c>
      <c r="F353" s="354">
        <v>0.2</v>
      </c>
    </row>
    <row r="354" spans="1:6" ht="15.75" x14ac:dyDescent="0.25">
      <c r="A354" s="350" t="s">
        <v>769</v>
      </c>
      <c r="B354" s="359" t="s">
        <v>541</v>
      </c>
      <c r="C354" s="224" t="s">
        <v>84</v>
      </c>
      <c r="D354" s="355">
        <v>45292</v>
      </c>
      <c r="E354" s="423">
        <v>20312.48</v>
      </c>
      <c r="F354" s="354">
        <v>0.2</v>
      </c>
    </row>
    <row r="355" spans="1:6" ht="15.75" x14ac:dyDescent="0.25">
      <c r="A355" s="350" t="s">
        <v>770</v>
      </c>
      <c r="B355" s="359" t="s">
        <v>542</v>
      </c>
      <c r="C355" s="224" t="s">
        <v>84</v>
      </c>
      <c r="D355" s="355">
        <v>45292</v>
      </c>
      <c r="E355" s="423">
        <v>14417.48</v>
      </c>
      <c r="F355" s="354">
        <v>0.2</v>
      </c>
    </row>
    <row r="356" spans="1:6" ht="15.75" x14ac:dyDescent="0.25">
      <c r="A356" s="350" t="s">
        <v>771</v>
      </c>
      <c r="B356" s="359" t="s">
        <v>124</v>
      </c>
      <c r="C356" s="224" t="s">
        <v>84</v>
      </c>
      <c r="D356" s="355">
        <v>45292</v>
      </c>
      <c r="E356" s="423">
        <v>12779.98</v>
      </c>
      <c r="F356" s="354">
        <v>0.2</v>
      </c>
    </row>
    <row r="357" spans="1:6" ht="15.75" x14ac:dyDescent="0.25">
      <c r="A357" s="350" t="s">
        <v>772</v>
      </c>
      <c r="B357" s="359" t="s">
        <v>696</v>
      </c>
      <c r="C357" s="224" t="s">
        <v>84</v>
      </c>
      <c r="D357" s="355">
        <v>45292</v>
      </c>
      <c r="E357" s="423">
        <v>16321.98</v>
      </c>
      <c r="F357" s="354">
        <v>0.2</v>
      </c>
    </row>
    <row r="358" spans="1:6" ht="15.75" x14ac:dyDescent="0.25">
      <c r="A358" s="350" t="s">
        <v>773</v>
      </c>
      <c r="B358" s="359" t="s">
        <v>697</v>
      </c>
      <c r="C358" s="224" t="s">
        <v>84</v>
      </c>
      <c r="D358" s="355">
        <v>45292</v>
      </c>
      <c r="E358" s="423">
        <v>16993.292530359391</v>
      </c>
      <c r="F358" s="354">
        <v>0.2</v>
      </c>
    </row>
    <row r="359" spans="1:6" ht="15.75" x14ac:dyDescent="0.25">
      <c r="A359" s="350" t="s">
        <v>691</v>
      </c>
      <c r="B359" s="369" t="s">
        <v>683</v>
      </c>
      <c r="C359" s="224"/>
      <c r="D359" s="355"/>
      <c r="E359" s="228"/>
      <c r="F359" s="354"/>
    </row>
    <row r="360" spans="1:6" ht="15.75" x14ac:dyDescent="0.25">
      <c r="A360" s="350" t="s">
        <v>755</v>
      </c>
      <c r="B360" s="440" t="s">
        <v>700</v>
      </c>
      <c r="C360" s="224"/>
      <c r="D360" s="355"/>
      <c r="E360" s="423"/>
      <c r="F360" s="354"/>
    </row>
    <row r="361" spans="1:6" ht="15.75" x14ac:dyDescent="0.25">
      <c r="A361" s="350" t="s">
        <v>774</v>
      </c>
      <c r="B361" s="359" t="s">
        <v>70</v>
      </c>
      <c r="C361" s="224" t="s">
        <v>84</v>
      </c>
      <c r="D361" s="355">
        <v>45292</v>
      </c>
      <c r="E361" s="423">
        <v>26314.48</v>
      </c>
      <c r="F361" s="354">
        <v>0.2</v>
      </c>
    </row>
    <row r="362" spans="1:6" ht="15.75" x14ac:dyDescent="0.25">
      <c r="A362" s="350" t="s">
        <v>775</v>
      </c>
      <c r="B362" s="359" t="s">
        <v>71</v>
      </c>
      <c r="C362" s="224" t="s">
        <v>84</v>
      </c>
      <c r="D362" s="355">
        <v>45292</v>
      </c>
      <c r="E362" s="423">
        <v>26805.73</v>
      </c>
      <c r="F362" s="354">
        <v>0.2</v>
      </c>
    </row>
    <row r="363" spans="1:6" ht="15.75" x14ac:dyDescent="0.25">
      <c r="A363" s="350" t="s">
        <v>776</v>
      </c>
      <c r="B363" s="359" t="s">
        <v>72</v>
      </c>
      <c r="C363" s="224" t="s">
        <v>84</v>
      </c>
      <c r="D363" s="355">
        <v>45292</v>
      </c>
      <c r="E363" s="423">
        <v>27788.23</v>
      </c>
      <c r="F363" s="354">
        <v>0.2</v>
      </c>
    </row>
    <row r="364" spans="1:6" ht="15.75" x14ac:dyDescent="0.25">
      <c r="A364" s="350" t="s">
        <v>777</v>
      </c>
      <c r="B364" s="359" t="s">
        <v>530</v>
      </c>
      <c r="C364" s="224" t="s">
        <v>84</v>
      </c>
      <c r="D364" s="355">
        <v>45292</v>
      </c>
      <c r="E364" s="423">
        <v>19436.98</v>
      </c>
      <c r="F364" s="354">
        <v>0.2</v>
      </c>
    </row>
    <row r="365" spans="1:6" ht="15.75" x14ac:dyDescent="0.25">
      <c r="A365" s="350" t="s">
        <v>778</v>
      </c>
      <c r="B365" s="359" t="s">
        <v>117</v>
      </c>
      <c r="C365" s="224" t="s">
        <v>84</v>
      </c>
      <c r="D365" s="355">
        <v>45292</v>
      </c>
      <c r="E365" s="423">
        <v>29261.98</v>
      </c>
      <c r="F365" s="354">
        <v>0.2</v>
      </c>
    </row>
    <row r="366" spans="1:6" ht="15.75" x14ac:dyDescent="0.25">
      <c r="A366" s="350" t="s">
        <v>779</v>
      </c>
      <c r="B366" s="359" t="s">
        <v>260</v>
      </c>
      <c r="C366" s="224" t="s">
        <v>84</v>
      </c>
      <c r="D366" s="355">
        <v>45292</v>
      </c>
      <c r="E366" s="423">
        <v>23530.73</v>
      </c>
      <c r="F366" s="354">
        <v>0.2</v>
      </c>
    </row>
    <row r="367" spans="1:6" ht="15.75" x14ac:dyDescent="0.25">
      <c r="A367" s="350" t="s">
        <v>780</v>
      </c>
      <c r="B367" s="359" t="s">
        <v>695</v>
      </c>
      <c r="C367" s="224" t="s">
        <v>84</v>
      </c>
      <c r="D367" s="355">
        <v>45292</v>
      </c>
      <c r="E367" s="423">
        <v>23530.73</v>
      </c>
      <c r="F367" s="354">
        <v>0.2</v>
      </c>
    </row>
    <row r="368" spans="1:6" ht="15.75" x14ac:dyDescent="0.25">
      <c r="A368" s="350" t="s">
        <v>781</v>
      </c>
      <c r="B368" s="359" t="s">
        <v>531</v>
      </c>
      <c r="C368" s="224" t="s">
        <v>84</v>
      </c>
      <c r="D368" s="355">
        <v>45292</v>
      </c>
      <c r="E368" s="423">
        <v>26805.73</v>
      </c>
      <c r="F368" s="354">
        <v>0.2</v>
      </c>
    </row>
    <row r="369" spans="1:6" ht="15.75" x14ac:dyDescent="0.25">
      <c r="A369" s="350" t="s">
        <v>782</v>
      </c>
      <c r="B369" s="359" t="s">
        <v>532</v>
      </c>
      <c r="C369" s="224" t="s">
        <v>84</v>
      </c>
      <c r="D369" s="355">
        <v>45292</v>
      </c>
      <c r="E369" s="423">
        <v>23530.73</v>
      </c>
      <c r="F369" s="354">
        <v>0.2</v>
      </c>
    </row>
    <row r="370" spans="1:6" ht="15.75" x14ac:dyDescent="0.25">
      <c r="A370" s="350" t="s">
        <v>783</v>
      </c>
      <c r="B370" s="359" t="s">
        <v>533</v>
      </c>
      <c r="C370" s="224" t="s">
        <v>84</v>
      </c>
      <c r="D370" s="355">
        <v>45292</v>
      </c>
      <c r="E370" s="423">
        <v>24840.73</v>
      </c>
      <c r="F370" s="354">
        <v>0.2</v>
      </c>
    </row>
    <row r="371" spans="1:6" ht="15.75" x14ac:dyDescent="0.25">
      <c r="A371" s="350" t="s">
        <v>784</v>
      </c>
      <c r="B371" s="359" t="s">
        <v>534</v>
      </c>
      <c r="C371" s="224" t="s">
        <v>84</v>
      </c>
      <c r="D371" s="355">
        <v>45292</v>
      </c>
      <c r="E371" s="423">
        <v>25692.23</v>
      </c>
      <c r="F371" s="354">
        <v>0.2</v>
      </c>
    </row>
    <row r="372" spans="1:6" ht="15.75" x14ac:dyDescent="0.25">
      <c r="A372" s="350" t="s">
        <v>785</v>
      </c>
      <c r="B372" s="359" t="s">
        <v>535</v>
      </c>
      <c r="C372" s="224" t="s">
        <v>84</v>
      </c>
      <c r="D372" s="355">
        <v>45292</v>
      </c>
      <c r="E372" s="423">
        <v>27329.73</v>
      </c>
      <c r="F372" s="354">
        <v>0.2</v>
      </c>
    </row>
    <row r="373" spans="1:6" ht="15.75" x14ac:dyDescent="0.25">
      <c r="A373" s="350" t="s">
        <v>786</v>
      </c>
      <c r="B373" s="359" t="s">
        <v>536</v>
      </c>
      <c r="C373" s="224" t="s">
        <v>84</v>
      </c>
      <c r="D373" s="355">
        <v>45292</v>
      </c>
      <c r="E373" s="423">
        <v>28737.98</v>
      </c>
      <c r="F373" s="354">
        <v>0.2</v>
      </c>
    </row>
    <row r="374" spans="1:6" ht="15.75" x14ac:dyDescent="0.25">
      <c r="A374" s="350" t="s">
        <v>787</v>
      </c>
      <c r="B374" s="359" t="s">
        <v>537</v>
      </c>
      <c r="C374" s="224" t="s">
        <v>84</v>
      </c>
      <c r="D374" s="355">
        <v>45292</v>
      </c>
      <c r="E374" s="423">
        <v>30080.73</v>
      </c>
      <c r="F374" s="354">
        <v>0.2</v>
      </c>
    </row>
    <row r="375" spans="1:6" ht="15.75" x14ac:dyDescent="0.25">
      <c r="A375" s="350" t="s">
        <v>788</v>
      </c>
      <c r="B375" s="359" t="s">
        <v>538</v>
      </c>
      <c r="C375" s="224" t="s">
        <v>84</v>
      </c>
      <c r="D375" s="355">
        <v>45292</v>
      </c>
      <c r="E375" s="423">
        <v>29523.98</v>
      </c>
      <c r="F375" s="354">
        <v>0.2</v>
      </c>
    </row>
    <row r="376" spans="1:6" ht="15.75" x14ac:dyDescent="0.25">
      <c r="A376" s="350" t="s">
        <v>789</v>
      </c>
      <c r="B376" s="359" t="s">
        <v>539</v>
      </c>
      <c r="C376" s="224" t="s">
        <v>84</v>
      </c>
      <c r="D376" s="355">
        <v>45292</v>
      </c>
      <c r="E376" s="423">
        <v>24349.48</v>
      </c>
      <c r="F376" s="354">
        <v>0.2</v>
      </c>
    </row>
    <row r="377" spans="1:6" ht="15.75" x14ac:dyDescent="0.25">
      <c r="A377" s="350" t="s">
        <v>790</v>
      </c>
      <c r="B377" s="359" t="s">
        <v>540</v>
      </c>
      <c r="C377" s="224" t="s">
        <v>84</v>
      </c>
      <c r="D377" s="355">
        <v>45292</v>
      </c>
      <c r="E377" s="423">
        <v>24349.48</v>
      </c>
      <c r="F377" s="354">
        <v>0.2</v>
      </c>
    </row>
    <row r="378" spans="1:6" ht="15.75" x14ac:dyDescent="0.25">
      <c r="A378" s="350" t="s">
        <v>791</v>
      </c>
      <c r="B378" s="359" t="s">
        <v>541</v>
      </c>
      <c r="C378" s="224" t="s">
        <v>84</v>
      </c>
      <c r="D378" s="355">
        <v>45292</v>
      </c>
      <c r="E378" s="423">
        <v>32700.73</v>
      </c>
      <c r="F378" s="354">
        <v>0.2</v>
      </c>
    </row>
    <row r="379" spans="1:6" ht="15.75" x14ac:dyDescent="0.25">
      <c r="A379" s="350" t="s">
        <v>792</v>
      </c>
      <c r="B379" s="359" t="s">
        <v>542</v>
      </c>
      <c r="C379" s="224" t="s">
        <v>84</v>
      </c>
      <c r="D379" s="355">
        <v>45292</v>
      </c>
      <c r="E379" s="423">
        <v>23858.23</v>
      </c>
      <c r="F379" s="354">
        <v>0.2</v>
      </c>
    </row>
    <row r="380" spans="1:6" ht="15.75" x14ac:dyDescent="0.25">
      <c r="A380" s="350" t="s">
        <v>793</v>
      </c>
      <c r="B380" s="359" t="s">
        <v>124</v>
      </c>
      <c r="C380" s="224" t="s">
        <v>84</v>
      </c>
      <c r="D380" s="355">
        <v>45292</v>
      </c>
      <c r="E380" s="423">
        <v>21401.98</v>
      </c>
      <c r="F380" s="354">
        <v>0.2</v>
      </c>
    </row>
    <row r="381" spans="1:6" ht="15.75" x14ac:dyDescent="0.25">
      <c r="A381" s="350" t="s">
        <v>794</v>
      </c>
      <c r="B381" s="359" t="s">
        <v>696</v>
      </c>
      <c r="C381" s="224" t="s">
        <v>84</v>
      </c>
      <c r="D381" s="355">
        <v>45292</v>
      </c>
      <c r="E381" s="423">
        <v>26707.48</v>
      </c>
      <c r="F381" s="354">
        <v>0.2</v>
      </c>
    </row>
    <row r="382" spans="1:6" ht="15.75" x14ac:dyDescent="0.25">
      <c r="A382" s="350" t="s">
        <v>795</v>
      </c>
      <c r="B382" s="359" t="s">
        <v>697</v>
      </c>
      <c r="C382" s="224" t="s">
        <v>84</v>
      </c>
      <c r="D382" s="355">
        <v>45292</v>
      </c>
      <c r="E382" s="423">
        <v>27111.903518291976</v>
      </c>
      <c r="F382" s="354">
        <v>0.2</v>
      </c>
    </row>
    <row r="383" spans="1:6" ht="15.75" x14ac:dyDescent="0.25">
      <c r="A383" s="350" t="s">
        <v>756</v>
      </c>
      <c r="B383" s="440" t="s">
        <v>701</v>
      </c>
      <c r="C383" s="224"/>
      <c r="D383" s="355"/>
      <c r="E383" s="423"/>
      <c r="F383" s="354"/>
    </row>
    <row r="384" spans="1:6" ht="15.75" x14ac:dyDescent="0.25">
      <c r="A384" s="350" t="s">
        <v>796</v>
      </c>
      <c r="B384" s="359" t="s">
        <v>70</v>
      </c>
      <c r="C384" s="224" t="s">
        <v>84</v>
      </c>
      <c r="D384" s="355">
        <v>45292</v>
      </c>
      <c r="E384" s="228">
        <v>26098.5</v>
      </c>
      <c r="F384" s="354">
        <v>0.2</v>
      </c>
    </row>
    <row r="385" spans="1:6" ht="15.75" x14ac:dyDescent="0.25">
      <c r="A385" s="350" t="s">
        <v>797</v>
      </c>
      <c r="B385" s="359" t="s">
        <v>71</v>
      </c>
      <c r="C385" s="224" t="s">
        <v>84</v>
      </c>
      <c r="D385" s="355">
        <v>45292</v>
      </c>
      <c r="E385" s="423">
        <v>26589.75</v>
      </c>
      <c r="F385" s="354">
        <v>0.2</v>
      </c>
    </row>
    <row r="386" spans="1:6" ht="15.75" x14ac:dyDescent="0.25">
      <c r="A386" s="350" t="s">
        <v>798</v>
      </c>
      <c r="B386" s="359" t="s">
        <v>72</v>
      </c>
      <c r="C386" s="224" t="s">
        <v>84</v>
      </c>
      <c r="D386" s="355">
        <v>45292</v>
      </c>
      <c r="E386" s="423">
        <v>27493.25</v>
      </c>
      <c r="F386" s="354">
        <v>0.2</v>
      </c>
    </row>
    <row r="387" spans="1:6" ht="15.75" x14ac:dyDescent="0.25">
      <c r="A387" s="350" t="s">
        <v>799</v>
      </c>
      <c r="B387" s="359" t="s">
        <v>530</v>
      </c>
      <c r="C387" s="224" t="s">
        <v>84</v>
      </c>
      <c r="D387" s="355">
        <v>45292</v>
      </c>
      <c r="E387" s="423">
        <v>19142</v>
      </c>
      <c r="F387" s="354">
        <v>0.2</v>
      </c>
    </row>
    <row r="388" spans="1:6" ht="15.75" x14ac:dyDescent="0.25">
      <c r="A388" s="350" t="s">
        <v>800</v>
      </c>
      <c r="B388" s="359" t="s">
        <v>117</v>
      </c>
      <c r="C388" s="224" t="s">
        <v>84</v>
      </c>
      <c r="D388" s="355">
        <v>45292</v>
      </c>
      <c r="E388" s="228">
        <v>28967</v>
      </c>
      <c r="F388" s="354">
        <v>0.2</v>
      </c>
    </row>
    <row r="389" spans="1:6" ht="15.75" x14ac:dyDescent="0.25">
      <c r="A389" s="350" t="s">
        <v>801</v>
      </c>
      <c r="B389" s="359" t="s">
        <v>260</v>
      </c>
      <c r="C389" s="224" t="s">
        <v>84</v>
      </c>
      <c r="D389" s="355">
        <v>45292</v>
      </c>
      <c r="E389" s="423">
        <v>23235.75</v>
      </c>
      <c r="F389" s="354">
        <v>0.2</v>
      </c>
    </row>
    <row r="390" spans="1:6" ht="15.75" x14ac:dyDescent="0.25">
      <c r="A390" s="350" t="s">
        <v>802</v>
      </c>
      <c r="B390" s="359" t="s">
        <v>695</v>
      </c>
      <c r="C390" s="224" t="s">
        <v>84</v>
      </c>
      <c r="D390" s="355">
        <v>45292</v>
      </c>
      <c r="E390" s="423">
        <v>23235.75</v>
      </c>
      <c r="F390" s="354">
        <v>0.2</v>
      </c>
    </row>
    <row r="391" spans="1:6" ht="15.75" x14ac:dyDescent="0.25">
      <c r="A391" s="350" t="s">
        <v>803</v>
      </c>
      <c r="B391" s="359" t="s">
        <v>531</v>
      </c>
      <c r="C391" s="224" t="s">
        <v>84</v>
      </c>
      <c r="D391" s="355">
        <v>45292</v>
      </c>
      <c r="E391" s="228">
        <v>26510.75</v>
      </c>
      <c r="F391" s="354">
        <v>0.2</v>
      </c>
    </row>
    <row r="392" spans="1:6" ht="15.75" x14ac:dyDescent="0.25">
      <c r="A392" s="350" t="s">
        <v>804</v>
      </c>
      <c r="B392" s="359" t="s">
        <v>532</v>
      </c>
      <c r="C392" s="224" t="s">
        <v>84</v>
      </c>
      <c r="D392" s="355">
        <v>45292</v>
      </c>
      <c r="E392" s="423">
        <v>23235.75</v>
      </c>
      <c r="F392" s="354">
        <v>0.2</v>
      </c>
    </row>
    <row r="393" spans="1:6" ht="15.75" x14ac:dyDescent="0.25">
      <c r="A393" s="350" t="s">
        <v>805</v>
      </c>
      <c r="B393" s="359" t="s">
        <v>533</v>
      </c>
      <c r="C393" s="224" t="s">
        <v>84</v>
      </c>
      <c r="D393" s="355">
        <v>45292</v>
      </c>
      <c r="E393" s="423">
        <v>24545.75</v>
      </c>
      <c r="F393" s="354">
        <v>0.2</v>
      </c>
    </row>
    <row r="394" spans="1:6" ht="15.75" x14ac:dyDescent="0.25">
      <c r="A394" s="350" t="s">
        <v>806</v>
      </c>
      <c r="B394" s="359" t="s">
        <v>534</v>
      </c>
      <c r="C394" s="224" t="s">
        <v>84</v>
      </c>
      <c r="D394" s="355">
        <v>45292</v>
      </c>
      <c r="E394" s="228">
        <v>25397.25</v>
      </c>
      <c r="F394" s="354">
        <v>0.2</v>
      </c>
    </row>
    <row r="395" spans="1:6" ht="15.75" x14ac:dyDescent="0.25">
      <c r="A395" s="350" t="s">
        <v>807</v>
      </c>
      <c r="B395" s="359" t="s">
        <v>535</v>
      </c>
      <c r="C395" s="224" t="s">
        <v>84</v>
      </c>
      <c r="D395" s="355">
        <v>45292</v>
      </c>
      <c r="E395" s="423">
        <v>27034.75</v>
      </c>
      <c r="F395" s="354">
        <v>0.2</v>
      </c>
    </row>
    <row r="396" spans="1:6" ht="15.75" x14ac:dyDescent="0.25">
      <c r="A396" s="350" t="s">
        <v>808</v>
      </c>
      <c r="B396" s="359" t="s">
        <v>536</v>
      </c>
      <c r="C396" s="224" t="s">
        <v>84</v>
      </c>
      <c r="D396" s="355">
        <v>45292</v>
      </c>
      <c r="E396" s="423">
        <v>28443</v>
      </c>
      <c r="F396" s="354">
        <v>0.2</v>
      </c>
    </row>
    <row r="397" spans="1:6" ht="15.75" x14ac:dyDescent="0.25">
      <c r="A397" s="350" t="s">
        <v>809</v>
      </c>
      <c r="B397" s="359" t="s">
        <v>537</v>
      </c>
      <c r="C397" s="224" t="s">
        <v>84</v>
      </c>
      <c r="D397" s="355">
        <v>45292</v>
      </c>
      <c r="E397" s="228">
        <v>29785.75</v>
      </c>
      <c r="F397" s="354">
        <v>0.2</v>
      </c>
    </row>
    <row r="398" spans="1:6" ht="15.75" x14ac:dyDescent="0.25">
      <c r="A398" s="350" t="s">
        <v>810</v>
      </c>
      <c r="B398" s="359" t="s">
        <v>538</v>
      </c>
      <c r="C398" s="224" t="s">
        <v>84</v>
      </c>
      <c r="D398" s="355">
        <v>45292</v>
      </c>
      <c r="E398" s="423">
        <v>29229</v>
      </c>
      <c r="F398" s="354">
        <v>0.2</v>
      </c>
    </row>
    <row r="399" spans="1:6" ht="15.75" x14ac:dyDescent="0.25">
      <c r="A399" s="350" t="s">
        <v>811</v>
      </c>
      <c r="B399" s="359" t="s">
        <v>539</v>
      </c>
      <c r="C399" s="224" t="s">
        <v>84</v>
      </c>
      <c r="D399" s="355">
        <v>45292</v>
      </c>
      <c r="E399" s="423">
        <v>24054.5</v>
      </c>
      <c r="F399" s="354">
        <v>0.2</v>
      </c>
    </row>
    <row r="400" spans="1:6" ht="15.75" x14ac:dyDescent="0.25">
      <c r="A400" s="350" t="s">
        <v>812</v>
      </c>
      <c r="B400" s="359" t="s">
        <v>540</v>
      </c>
      <c r="C400" s="224" t="s">
        <v>84</v>
      </c>
      <c r="D400" s="355">
        <v>45292</v>
      </c>
      <c r="E400" s="423">
        <v>24054.5</v>
      </c>
      <c r="F400" s="354">
        <v>0.2</v>
      </c>
    </row>
    <row r="401" spans="1:6" ht="15.75" x14ac:dyDescent="0.25">
      <c r="A401" s="350" t="s">
        <v>813</v>
      </c>
      <c r="B401" s="359" t="s">
        <v>541</v>
      </c>
      <c r="C401" s="224" t="s">
        <v>84</v>
      </c>
      <c r="D401" s="355">
        <v>45292</v>
      </c>
      <c r="E401" s="423">
        <v>32405.75</v>
      </c>
      <c r="F401" s="354">
        <v>0.2</v>
      </c>
    </row>
    <row r="402" spans="1:6" ht="15.75" x14ac:dyDescent="0.25">
      <c r="A402" s="350" t="s">
        <v>814</v>
      </c>
      <c r="B402" s="359" t="s">
        <v>542</v>
      </c>
      <c r="C402" s="224" t="s">
        <v>84</v>
      </c>
      <c r="D402" s="355">
        <v>45292</v>
      </c>
      <c r="E402" s="228">
        <v>23563.25</v>
      </c>
      <c r="F402" s="354">
        <v>0.2</v>
      </c>
    </row>
    <row r="403" spans="1:6" ht="15.75" x14ac:dyDescent="0.25">
      <c r="A403" s="350" t="s">
        <v>815</v>
      </c>
      <c r="B403" s="359" t="s">
        <v>124</v>
      </c>
      <c r="C403" s="224" t="s">
        <v>84</v>
      </c>
      <c r="D403" s="355">
        <v>45292</v>
      </c>
      <c r="E403" s="423">
        <v>21107</v>
      </c>
      <c r="F403" s="354">
        <v>0.2</v>
      </c>
    </row>
    <row r="404" spans="1:6" ht="15.75" x14ac:dyDescent="0.25">
      <c r="A404" s="350" t="s">
        <v>816</v>
      </c>
      <c r="B404" s="359" t="s">
        <v>696</v>
      </c>
      <c r="C404" s="224" t="s">
        <v>84</v>
      </c>
      <c r="D404" s="355">
        <v>45292</v>
      </c>
      <c r="E404" s="423">
        <v>26412.5</v>
      </c>
      <c r="F404" s="354">
        <v>0.2</v>
      </c>
    </row>
    <row r="405" spans="1:6" ht="15.75" x14ac:dyDescent="0.25">
      <c r="A405" s="350" t="s">
        <v>817</v>
      </c>
      <c r="B405" s="359" t="s">
        <v>697</v>
      </c>
      <c r="C405" s="224" t="s">
        <v>84</v>
      </c>
      <c r="D405" s="355">
        <v>45292</v>
      </c>
      <c r="E405" s="423">
        <v>26926</v>
      </c>
      <c r="F405" s="354">
        <v>0.2</v>
      </c>
    </row>
    <row r="406" spans="1:6" ht="15.75" x14ac:dyDescent="0.25">
      <c r="A406" s="350" t="s">
        <v>757</v>
      </c>
      <c r="B406" s="440" t="s">
        <v>702</v>
      </c>
      <c r="C406" s="224"/>
      <c r="D406" s="355"/>
      <c r="E406" s="423"/>
      <c r="F406" s="354"/>
    </row>
    <row r="407" spans="1:6" ht="15.75" x14ac:dyDescent="0.25">
      <c r="A407" s="350" t="s">
        <v>818</v>
      </c>
      <c r="B407" s="359" t="s">
        <v>70</v>
      </c>
      <c r="C407" s="224" t="s">
        <v>84</v>
      </c>
      <c r="D407" s="355">
        <v>45292</v>
      </c>
      <c r="E407" s="228">
        <v>19657.48</v>
      </c>
      <c r="F407" s="354">
        <v>0.2</v>
      </c>
    </row>
    <row r="408" spans="1:6" ht="15.75" x14ac:dyDescent="0.25">
      <c r="A408" s="350" t="s">
        <v>819</v>
      </c>
      <c r="B408" s="359" t="s">
        <v>71</v>
      </c>
      <c r="C408" s="224" t="s">
        <v>84</v>
      </c>
      <c r="D408" s="355">
        <v>45292</v>
      </c>
      <c r="E408" s="423">
        <v>20148.73</v>
      </c>
      <c r="F408" s="354">
        <v>0.2</v>
      </c>
    </row>
    <row r="409" spans="1:6" ht="15.75" x14ac:dyDescent="0.25">
      <c r="A409" s="350" t="s">
        <v>820</v>
      </c>
      <c r="B409" s="359" t="s">
        <v>72</v>
      </c>
      <c r="C409" s="224" t="s">
        <v>84</v>
      </c>
      <c r="D409" s="355">
        <v>45292</v>
      </c>
      <c r="E409" s="423">
        <v>21131.23</v>
      </c>
      <c r="F409" s="354">
        <v>0.2</v>
      </c>
    </row>
    <row r="410" spans="1:6" ht="15.75" x14ac:dyDescent="0.25">
      <c r="A410" s="350" t="s">
        <v>821</v>
      </c>
      <c r="B410" s="359" t="s">
        <v>530</v>
      </c>
      <c r="C410" s="224" t="s">
        <v>84</v>
      </c>
      <c r="D410" s="355">
        <v>45292</v>
      </c>
      <c r="E410" s="228">
        <v>12779.98</v>
      </c>
      <c r="F410" s="354">
        <v>0.2</v>
      </c>
    </row>
    <row r="411" spans="1:6" ht="15.75" x14ac:dyDescent="0.25">
      <c r="A411" s="350" t="s">
        <v>822</v>
      </c>
      <c r="B411" s="359" t="s">
        <v>117</v>
      </c>
      <c r="C411" s="224" t="s">
        <v>84</v>
      </c>
      <c r="D411" s="355">
        <v>45292</v>
      </c>
      <c r="E411" s="423">
        <v>22604.98</v>
      </c>
      <c r="F411" s="354">
        <v>0.2</v>
      </c>
    </row>
    <row r="412" spans="1:6" ht="15.75" x14ac:dyDescent="0.25">
      <c r="A412" s="350" t="s">
        <v>823</v>
      </c>
      <c r="B412" s="359" t="s">
        <v>260</v>
      </c>
      <c r="C412" s="224" t="s">
        <v>84</v>
      </c>
      <c r="D412" s="355">
        <v>45292</v>
      </c>
      <c r="E412" s="423">
        <v>16873.73</v>
      </c>
      <c r="F412" s="354">
        <v>0.2</v>
      </c>
    </row>
    <row r="413" spans="1:6" ht="15.75" x14ac:dyDescent="0.25">
      <c r="A413" s="350" t="s">
        <v>824</v>
      </c>
      <c r="B413" s="359" t="s">
        <v>695</v>
      </c>
      <c r="C413" s="224" t="s">
        <v>84</v>
      </c>
      <c r="D413" s="355">
        <v>45292</v>
      </c>
      <c r="E413" s="228">
        <v>16873.73</v>
      </c>
      <c r="F413" s="354">
        <v>0.2</v>
      </c>
    </row>
    <row r="414" spans="1:6" ht="15.75" x14ac:dyDescent="0.25">
      <c r="A414" s="350" t="s">
        <v>825</v>
      </c>
      <c r="B414" s="359" t="s">
        <v>531</v>
      </c>
      <c r="C414" s="224" t="s">
        <v>84</v>
      </c>
      <c r="D414" s="355">
        <v>45292</v>
      </c>
      <c r="E414" s="423">
        <v>20148.73</v>
      </c>
      <c r="F414" s="354">
        <v>0.2</v>
      </c>
    </row>
    <row r="415" spans="1:6" ht="15.75" x14ac:dyDescent="0.25">
      <c r="A415" s="350" t="s">
        <v>826</v>
      </c>
      <c r="B415" s="359" t="s">
        <v>532</v>
      </c>
      <c r="C415" s="224" t="s">
        <v>84</v>
      </c>
      <c r="D415" s="355">
        <v>45292</v>
      </c>
      <c r="E415" s="423">
        <v>16873.73</v>
      </c>
      <c r="F415" s="354">
        <v>0.2</v>
      </c>
    </row>
    <row r="416" spans="1:6" ht="15.75" x14ac:dyDescent="0.25">
      <c r="A416" s="350" t="s">
        <v>827</v>
      </c>
      <c r="B416" s="359" t="s">
        <v>533</v>
      </c>
      <c r="C416" s="224" t="s">
        <v>84</v>
      </c>
      <c r="D416" s="355">
        <v>45292</v>
      </c>
      <c r="E416" s="228">
        <v>18183.73</v>
      </c>
      <c r="F416" s="354">
        <v>0.2</v>
      </c>
    </row>
    <row r="417" spans="1:6" ht="15.75" x14ac:dyDescent="0.25">
      <c r="A417" s="350" t="s">
        <v>828</v>
      </c>
      <c r="B417" s="359" t="s">
        <v>534</v>
      </c>
      <c r="C417" s="224" t="s">
        <v>84</v>
      </c>
      <c r="D417" s="355">
        <v>45292</v>
      </c>
      <c r="E417" s="423">
        <v>19035.23</v>
      </c>
      <c r="F417" s="354">
        <v>0.2</v>
      </c>
    </row>
    <row r="418" spans="1:6" ht="15.75" x14ac:dyDescent="0.25">
      <c r="A418" s="350" t="s">
        <v>829</v>
      </c>
      <c r="B418" s="359" t="s">
        <v>535</v>
      </c>
      <c r="C418" s="224" t="s">
        <v>84</v>
      </c>
      <c r="D418" s="355">
        <v>45292</v>
      </c>
      <c r="E418" s="423">
        <v>20672.73</v>
      </c>
      <c r="F418" s="354">
        <v>0.2</v>
      </c>
    </row>
    <row r="419" spans="1:6" ht="15.75" x14ac:dyDescent="0.25">
      <c r="A419" s="350" t="s">
        <v>830</v>
      </c>
      <c r="B419" s="359" t="s">
        <v>536</v>
      </c>
      <c r="C419" s="224" t="s">
        <v>84</v>
      </c>
      <c r="D419" s="355">
        <v>45292</v>
      </c>
      <c r="E419" s="423">
        <v>22080.98</v>
      </c>
      <c r="F419" s="354">
        <v>0.2</v>
      </c>
    </row>
    <row r="420" spans="1:6" ht="15.75" x14ac:dyDescent="0.25">
      <c r="A420" s="350" t="s">
        <v>831</v>
      </c>
      <c r="B420" s="359" t="s">
        <v>537</v>
      </c>
      <c r="C420" s="224" t="s">
        <v>84</v>
      </c>
      <c r="D420" s="355">
        <v>45292</v>
      </c>
      <c r="E420" s="228">
        <v>23423.73</v>
      </c>
      <c r="F420" s="354">
        <v>0.2</v>
      </c>
    </row>
    <row r="421" spans="1:6" ht="15.75" x14ac:dyDescent="0.25">
      <c r="A421" s="350" t="s">
        <v>832</v>
      </c>
      <c r="B421" s="359" t="s">
        <v>538</v>
      </c>
      <c r="C421" s="224" t="s">
        <v>84</v>
      </c>
      <c r="D421" s="355">
        <v>45292</v>
      </c>
      <c r="E421" s="423">
        <v>22866.98</v>
      </c>
      <c r="F421" s="354">
        <v>0.2</v>
      </c>
    </row>
    <row r="422" spans="1:6" ht="15.75" x14ac:dyDescent="0.25">
      <c r="A422" s="350" t="s">
        <v>833</v>
      </c>
      <c r="B422" s="359" t="s">
        <v>539</v>
      </c>
      <c r="C422" s="224" t="s">
        <v>84</v>
      </c>
      <c r="D422" s="355">
        <v>45292</v>
      </c>
      <c r="E422" s="423">
        <v>17692.48</v>
      </c>
      <c r="F422" s="354">
        <v>0.2</v>
      </c>
    </row>
    <row r="423" spans="1:6" ht="15.75" x14ac:dyDescent="0.25">
      <c r="A423" s="350" t="s">
        <v>834</v>
      </c>
      <c r="B423" s="359" t="s">
        <v>540</v>
      </c>
      <c r="C423" s="224" t="s">
        <v>84</v>
      </c>
      <c r="D423" s="355">
        <v>45292</v>
      </c>
      <c r="E423" s="228">
        <v>17692.48</v>
      </c>
      <c r="F423" s="354">
        <v>0.2</v>
      </c>
    </row>
    <row r="424" spans="1:6" ht="15.75" x14ac:dyDescent="0.25">
      <c r="A424" s="350" t="s">
        <v>835</v>
      </c>
      <c r="B424" s="359" t="s">
        <v>541</v>
      </c>
      <c r="C424" s="224" t="s">
        <v>84</v>
      </c>
      <c r="D424" s="355">
        <v>45292</v>
      </c>
      <c r="E424" s="423">
        <v>26043.73</v>
      </c>
      <c r="F424" s="354">
        <v>0.2</v>
      </c>
    </row>
    <row r="425" spans="1:6" ht="15.75" x14ac:dyDescent="0.25">
      <c r="A425" s="350" t="s">
        <v>836</v>
      </c>
      <c r="B425" s="359" t="s">
        <v>542</v>
      </c>
      <c r="C425" s="224" t="s">
        <v>84</v>
      </c>
      <c r="D425" s="355">
        <v>45292</v>
      </c>
      <c r="E425" s="423">
        <v>17201.23</v>
      </c>
      <c r="F425" s="354">
        <v>0.2</v>
      </c>
    </row>
    <row r="426" spans="1:6" ht="15.75" x14ac:dyDescent="0.25">
      <c r="A426" s="350" t="s">
        <v>837</v>
      </c>
      <c r="B426" s="359" t="s">
        <v>124</v>
      </c>
      <c r="C426" s="224" t="s">
        <v>84</v>
      </c>
      <c r="D426" s="355">
        <v>45292</v>
      </c>
      <c r="E426" s="228">
        <v>14744.98</v>
      </c>
      <c r="F426" s="354">
        <v>0.2</v>
      </c>
    </row>
    <row r="427" spans="1:6" ht="15.75" x14ac:dyDescent="0.25">
      <c r="A427" s="350" t="s">
        <v>838</v>
      </c>
      <c r="B427" s="359" t="s">
        <v>696</v>
      </c>
      <c r="C427" s="224" t="s">
        <v>84</v>
      </c>
      <c r="D427" s="355">
        <v>45292</v>
      </c>
      <c r="E427" s="423">
        <v>20050.48</v>
      </c>
      <c r="F427" s="354">
        <v>0.2</v>
      </c>
    </row>
    <row r="428" spans="1:6" ht="15.75" x14ac:dyDescent="0.25">
      <c r="A428" s="350" t="s">
        <v>839</v>
      </c>
      <c r="B428" s="359" t="s">
        <v>697</v>
      </c>
      <c r="C428" s="224" t="s">
        <v>84</v>
      </c>
      <c r="D428" s="355">
        <v>45292</v>
      </c>
      <c r="E428" s="423">
        <v>20452.27809058705</v>
      </c>
      <c r="F428" s="354">
        <v>0.2</v>
      </c>
    </row>
    <row r="429" spans="1:6" s="8" customFormat="1" ht="15.75" x14ac:dyDescent="0.25">
      <c r="A429" s="350" t="s">
        <v>758</v>
      </c>
      <c r="B429" s="440" t="s">
        <v>703</v>
      </c>
      <c r="C429" s="352"/>
      <c r="D429" s="267"/>
      <c r="E429" s="228"/>
      <c r="F429" s="354"/>
    </row>
    <row r="430" spans="1:6" ht="15.75" x14ac:dyDescent="0.25">
      <c r="A430" s="350" t="s">
        <v>840</v>
      </c>
      <c r="B430" s="359" t="s">
        <v>70</v>
      </c>
      <c r="C430" s="224" t="s">
        <v>84</v>
      </c>
      <c r="D430" s="355">
        <v>45292</v>
      </c>
      <c r="E430" s="423">
        <v>19441.5</v>
      </c>
      <c r="F430" s="354">
        <v>0.2</v>
      </c>
    </row>
    <row r="431" spans="1:6" ht="15.75" x14ac:dyDescent="0.25">
      <c r="A431" s="350" t="s">
        <v>841</v>
      </c>
      <c r="B431" s="359" t="s">
        <v>71</v>
      </c>
      <c r="C431" s="224" t="s">
        <v>84</v>
      </c>
      <c r="D431" s="355">
        <v>45292</v>
      </c>
      <c r="E431" s="423">
        <v>19932.75</v>
      </c>
      <c r="F431" s="354">
        <v>0.2</v>
      </c>
    </row>
    <row r="432" spans="1:6" ht="15.75" x14ac:dyDescent="0.25">
      <c r="A432" s="350" t="s">
        <v>842</v>
      </c>
      <c r="B432" s="359" t="s">
        <v>72</v>
      </c>
      <c r="C432" s="224" t="s">
        <v>84</v>
      </c>
      <c r="D432" s="355">
        <v>45292</v>
      </c>
      <c r="E432" s="423">
        <v>20836.25</v>
      </c>
      <c r="F432" s="354">
        <v>0.2</v>
      </c>
    </row>
    <row r="433" spans="1:6" ht="15.75" x14ac:dyDescent="0.25">
      <c r="A433" s="350" t="s">
        <v>843</v>
      </c>
      <c r="B433" s="359" t="s">
        <v>530</v>
      </c>
      <c r="C433" s="224" t="s">
        <v>84</v>
      </c>
      <c r="D433" s="355">
        <v>45292</v>
      </c>
      <c r="E433" s="423">
        <v>12485</v>
      </c>
      <c r="F433" s="354">
        <v>0.2</v>
      </c>
    </row>
    <row r="434" spans="1:6" ht="15.75" x14ac:dyDescent="0.25">
      <c r="A434" s="350" t="s">
        <v>844</v>
      </c>
      <c r="B434" s="359" t="s">
        <v>117</v>
      </c>
      <c r="C434" s="224" t="s">
        <v>84</v>
      </c>
      <c r="D434" s="355">
        <v>45292</v>
      </c>
      <c r="E434" s="228">
        <v>22310</v>
      </c>
      <c r="F434" s="354">
        <v>0.2</v>
      </c>
    </row>
    <row r="435" spans="1:6" ht="15.75" x14ac:dyDescent="0.25">
      <c r="A435" s="350" t="s">
        <v>845</v>
      </c>
      <c r="B435" s="359" t="s">
        <v>260</v>
      </c>
      <c r="C435" s="224" t="s">
        <v>84</v>
      </c>
      <c r="D435" s="355">
        <v>45292</v>
      </c>
      <c r="E435" s="423">
        <v>16578.75</v>
      </c>
      <c r="F435" s="354">
        <v>0.2</v>
      </c>
    </row>
    <row r="436" spans="1:6" ht="15.75" x14ac:dyDescent="0.25">
      <c r="A436" s="350" t="s">
        <v>846</v>
      </c>
      <c r="B436" s="359" t="s">
        <v>695</v>
      </c>
      <c r="C436" s="224" t="s">
        <v>84</v>
      </c>
      <c r="D436" s="355">
        <v>45292</v>
      </c>
      <c r="E436" s="423">
        <v>16578.75</v>
      </c>
      <c r="F436" s="354">
        <v>0.2</v>
      </c>
    </row>
    <row r="437" spans="1:6" ht="15.75" x14ac:dyDescent="0.25">
      <c r="A437" s="350" t="s">
        <v>847</v>
      </c>
      <c r="B437" s="359" t="s">
        <v>531</v>
      </c>
      <c r="C437" s="224" t="s">
        <v>84</v>
      </c>
      <c r="D437" s="355">
        <v>45292</v>
      </c>
      <c r="E437" s="423">
        <v>19853.75</v>
      </c>
      <c r="F437" s="354">
        <v>0.2</v>
      </c>
    </row>
    <row r="438" spans="1:6" ht="15.75" x14ac:dyDescent="0.25">
      <c r="A438" s="350" t="s">
        <v>848</v>
      </c>
      <c r="B438" s="359" t="s">
        <v>532</v>
      </c>
      <c r="C438" s="224" t="s">
        <v>84</v>
      </c>
      <c r="D438" s="355">
        <v>45292</v>
      </c>
      <c r="E438" s="423">
        <v>16578.75</v>
      </c>
      <c r="F438" s="354">
        <v>0.2</v>
      </c>
    </row>
    <row r="439" spans="1:6" ht="15.75" x14ac:dyDescent="0.25">
      <c r="A439" s="350" t="s">
        <v>849</v>
      </c>
      <c r="B439" s="359" t="s">
        <v>533</v>
      </c>
      <c r="C439" s="224" t="s">
        <v>84</v>
      </c>
      <c r="D439" s="355">
        <v>45292</v>
      </c>
      <c r="E439" s="228">
        <v>17888.75</v>
      </c>
      <c r="F439" s="354">
        <v>0.2</v>
      </c>
    </row>
    <row r="440" spans="1:6" ht="15.75" x14ac:dyDescent="0.25">
      <c r="A440" s="350" t="s">
        <v>850</v>
      </c>
      <c r="B440" s="359" t="s">
        <v>534</v>
      </c>
      <c r="C440" s="224" t="s">
        <v>84</v>
      </c>
      <c r="D440" s="355">
        <v>45292</v>
      </c>
      <c r="E440" s="423">
        <v>18740.25</v>
      </c>
      <c r="F440" s="354">
        <v>0.2</v>
      </c>
    </row>
    <row r="441" spans="1:6" ht="15.75" x14ac:dyDescent="0.25">
      <c r="A441" s="350" t="s">
        <v>851</v>
      </c>
      <c r="B441" s="359" t="s">
        <v>535</v>
      </c>
      <c r="C441" s="224" t="s">
        <v>84</v>
      </c>
      <c r="D441" s="355">
        <v>45292</v>
      </c>
      <c r="E441" s="423">
        <v>20377.849999999999</v>
      </c>
      <c r="F441" s="354">
        <v>0.2</v>
      </c>
    </row>
    <row r="442" spans="1:6" ht="15.75" x14ac:dyDescent="0.25">
      <c r="A442" s="350" t="s">
        <v>852</v>
      </c>
      <c r="B442" s="359" t="s">
        <v>536</v>
      </c>
      <c r="C442" s="224" t="s">
        <v>84</v>
      </c>
      <c r="D442" s="355">
        <v>45292</v>
      </c>
      <c r="E442" s="228">
        <v>21786</v>
      </c>
      <c r="F442" s="354">
        <v>0.2</v>
      </c>
    </row>
    <row r="443" spans="1:6" ht="15.75" x14ac:dyDescent="0.25">
      <c r="A443" s="350" t="s">
        <v>853</v>
      </c>
      <c r="B443" s="359" t="s">
        <v>537</v>
      </c>
      <c r="C443" s="224" t="s">
        <v>84</v>
      </c>
      <c r="D443" s="355">
        <v>45292</v>
      </c>
      <c r="E443" s="423">
        <v>23128.75</v>
      </c>
      <c r="F443" s="354">
        <v>0.2</v>
      </c>
    </row>
    <row r="444" spans="1:6" ht="15.75" x14ac:dyDescent="0.25">
      <c r="A444" s="350" t="s">
        <v>854</v>
      </c>
      <c r="B444" s="359" t="s">
        <v>538</v>
      </c>
      <c r="C444" s="224" t="s">
        <v>84</v>
      </c>
      <c r="D444" s="355">
        <v>45292</v>
      </c>
      <c r="E444" s="423">
        <v>22572</v>
      </c>
      <c r="F444" s="354">
        <v>0.2</v>
      </c>
    </row>
    <row r="445" spans="1:6" ht="15.75" x14ac:dyDescent="0.25">
      <c r="A445" s="350" t="s">
        <v>855</v>
      </c>
      <c r="B445" s="359" t="s">
        <v>539</v>
      </c>
      <c r="C445" s="224" t="s">
        <v>84</v>
      </c>
      <c r="D445" s="355">
        <v>45292</v>
      </c>
      <c r="E445" s="228">
        <v>17397.5</v>
      </c>
      <c r="F445" s="354">
        <v>0.2</v>
      </c>
    </row>
    <row r="446" spans="1:6" ht="15.75" x14ac:dyDescent="0.25">
      <c r="A446" s="350" t="s">
        <v>856</v>
      </c>
      <c r="B446" s="359" t="s">
        <v>540</v>
      </c>
      <c r="C446" s="224" t="s">
        <v>84</v>
      </c>
      <c r="D446" s="355">
        <v>45292</v>
      </c>
      <c r="E446" s="423">
        <v>17397.5</v>
      </c>
      <c r="F446" s="354">
        <v>0.2</v>
      </c>
    </row>
    <row r="447" spans="1:6" ht="15.75" x14ac:dyDescent="0.25">
      <c r="A447" s="350" t="s">
        <v>857</v>
      </c>
      <c r="B447" s="359" t="s">
        <v>541</v>
      </c>
      <c r="C447" s="224" t="s">
        <v>84</v>
      </c>
      <c r="D447" s="355">
        <v>45292</v>
      </c>
      <c r="E447" s="423">
        <v>25748.75</v>
      </c>
      <c r="F447" s="354">
        <v>0.2</v>
      </c>
    </row>
    <row r="448" spans="1:6" ht="15.75" x14ac:dyDescent="0.25">
      <c r="A448" s="350" t="s">
        <v>858</v>
      </c>
      <c r="B448" s="359" t="s">
        <v>542</v>
      </c>
      <c r="C448" s="224" t="s">
        <v>84</v>
      </c>
      <c r="D448" s="355">
        <v>45292</v>
      </c>
      <c r="E448" s="228">
        <v>16906.25</v>
      </c>
      <c r="F448" s="354">
        <v>0.2</v>
      </c>
    </row>
    <row r="449" spans="1:31" ht="15.75" x14ac:dyDescent="0.25">
      <c r="A449" s="350" t="s">
        <v>859</v>
      </c>
      <c r="B449" s="359" t="s">
        <v>124</v>
      </c>
      <c r="C449" s="224" t="s">
        <v>84</v>
      </c>
      <c r="D449" s="355">
        <v>45292</v>
      </c>
      <c r="E449" s="423">
        <v>14450</v>
      </c>
      <c r="F449" s="354">
        <v>0.2</v>
      </c>
    </row>
    <row r="450" spans="1:31" ht="15.75" x14ac:dyDescent="0.25">
      <c r="A450" s="350" t="s">
        <v>860</v>
      </c>
      <c r="B450" s="359" t="s">
        <v>696</v>
      </c>
      <c r="C450" s="224" t="s">
        <v>84</v>
      </c>
      <c r="D450" s="355">
        <v>45292</v>
      </c>
      <c r="E450" s="423">
        <v>19755.5</v>
      </c>
      <c r="F450" s="354">
        <v>0.2</v>
      </c>
    </row>
    <row r="451" spans="1:31" s="8" customFormat="1" ht="15.75" x14ac:dyDescent="0.25">
      <c r="A451" s="350" t="s">
        <v>861</v>
      </c>
      <c r="B451" s="359" t="s">
        <v>697</v>
      </c>
      <c r="C451" s="352" t="s">
        <v>84</v>
      </c>
      <c r="D451" s="267">
        <v>45292</v>
      </c>
      <c r="E451" s="423">
        <v>20175</v>
      </c>
      <c r="F451" s="354">
        <v>0.2</v>
      </c>
    </row>
    <row r="452" spans="1:31" s="3" customFormat="1" ht="18.75" x14ac:dyDescent="0.25">
      <c r="A452" s="350" t="s">
        <v>692</v>
      </c>
      <c r="B452" s="369" t="s">
        <v>684</v>
      </c>
      <c r="C452" s="224"/>
      <c r="D452" s="355"/>
      <c r="E452" s="228"/>
      <c r="F452" s="35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x14ac:dyDescent="0.25">
      <c r="A453" s="350" t="s">
        <v>705</v>
      </c>
      <c r="B453" s="359" t="s">
        <v>70</v>
      </c>
      <c r="C453" s="224" t="s">
        <v>84</v>
      </c>
      <c r="D453" s="355">
        <v>45292</v>
      </c>
      <c r="E453" s="423">
        <v>13807</v>
      </c>
      <c r="F453" s="354">
        <v>0.2</v>
      </c>
    </row>
    <row r="454" spans="1:31" ht="15.75" x14ac:dyDescent="0.25">
      <c r="A454" s="350" t="s">
        <v>706</v>
      </c>
      <c r="B454" s="359" t="s">
        <v>71</v>
      </c>
      <c r="C454" s="224" t="s">
        <v>84</v>
      </c>
      <c r="D454" s="355">
        <v>45292</v>
      </c>
      <c r="E454" s="423">
        <v>14134.5</v>
      </c>
      <c r="F454" s="354">
        <v>0.2</v>
      </c>
    </row>
    <row r="455" spans="1:31" ht="15.75" x14ac:dyDescent="0.25">
      <c r="A455" s="350" t="s">
        <v>707</v>
      </c>
      <c r="B455" s="359" t="s">
        <v>72</v>
      </c>
      <c r="C455" s="224" t="s">
        <v>84</v>
      </c>
      <c r="D455" s="355">
        <v>45292</v>
      </c>
      <c r="E455" s="228">
        <v>14789.5</v>
      </c>
      <c r="F455" s="354">
        <v>0.2</v>
      </c>
    </row>
    <row r="456" spans="1:31" ht="15.75" x14ac:dyDescent="0.25">
      <c r="A456" s="350" t="s">
        <v>708</v>
      </c>
      <c r="B456" s="359" t="s">
        <v>530</v>
      </c>
      <c r="C456" s="224" t="s">
        <v>84</v>
      </c>
      <c r="D456" s="355">
        <v>45292</v>
      </c>
      <c r="E456" s="423">
        <v>9222</v>
      </c>
      <c r="F456" s="354">
        <v>0.2</v>
      </c>
    </row>
    <row r="457" spans="1:31" ht="15.75" x14ac:dyDescent="0.25">
      <c r="A457" s="350" t="s">
        <v>862</v>
      </c>
      <c r="B457" s="359" t="s">
        <v>117</v>
      </c>
      <c r="C457" s="224" t="s">
        <v>84</v>
      </c>
      <c r="D457" s="355">
        <v>45292</v>
      </c>
      <c r="E457" s="423">
        <v>15772</v>
      </c>
      <c r="F457" s="354">
        <v>0.2</v>
      </c>
    </row>
    <row r="458" spans="1:31" ht="15.75" x14ac:dyDescent="0.25">
      <c r="A458" s="350" t="s">
        <v>863</v>
      </c>
      <c r="B458" s="359" t="s">
        <v>260</v>
      </c>
      <c r="C458" s="224" t="s">
        <v>84</v>
      </c>
      <c r="D458" s="355">
        <v>45292</v>
      </c>
      <c r="E458" s="228">
        <v>11940.25</v>
      </c>
      <c r="F458" s="354">
        <v>0.2</v>
      </c>
    </row>
    <row r="459" spans="1:31" ht="15.75" x14ac:dyDescent="0.25">
      <c r="A459" s="350" t="s">
        <v>864</v>
      </c>
      <c r="B459" s="359" t="s">
        <v>695</v>
      </c>
      <c r="C459" s="224" t="s">
        <v>84</v>
      </c>
      <c r="D459" s="355">
        <v>45292</v>
      </c>
      <c r="E459" s="423">
        <v>11940.25</v>
      </c>
      <c r="F459" s="354">
        <v>0.2</v>
      </c>
    </row>
    <row r="460" spans="1:31" ht="15.75" x14ac:dyDescent="0.25">
      <c r="A460" s="350" t="s">
        <v>865</v>
      </c>
      <c r="B460" s="359" t="s">
        <v>531</v>
      </c>
      <c r="C460" s="224" t="s">
        <v>84</v>
      </c>
      <c r="D460" s="355">
        <v>45292</v>
      </c>
      <c r="E460" s="423">
        <v>13446.75</v>
      </c>
      <c r="F460" s="354">
        <v>0.2</v>
      </c>
    </row>
    <row r="461" spans="1:31" ht="15.75" x14ac:dyDescent="0.25">
      <c r="A461" s="350" t="s">
        <v>866</v>
      </c>
      <c r="B461" s="359" t="s">
        <v>532</v>
      </c>
      <c r="C461" s="224" t="s">
        <v>84</v>
      </c>
      <c r="D461" s="355">
        <v>45292</v>
      </c>
      <c r="E461" s="228">
        <v>11940.25</v>
      </c>
      <c r="F461" s="354">
        <v>0.2</v>
      </c>
    </row>
    <row r="462" spans="1:31" ht="15.75" x14ac:dyDescent="0.25">
      <c r="A462" s="350" t="s">
        <v>867</v>
      </c>
      <c r="B462" s="359" t="s">
        <v>533</v>
      </c>
      <c r="C462" s="224" t="s">
        <v>84</v>
      </c>
      <c r="D462" s="355">
        <v>45292</v>
      </c>
      <c r="E462" s="423">
        <v>12824.5</v>
      </c>
      <c r="F462" s="354">
        <v>0.2</v>
      </c>
    </row>
    <row r="463" spans="1:31" ht="15.75" x14ac:dyDescent="0.25">
      <c r="A463" s="350" t="s">
        <v>868</v>
      </c>
      <c r="B463" s="359" t="s">
        <v>534</v>
      </c>
      <c r="C463" s="224" t="s">
        <v>84</v>
      </c>
      <c r="D463" s="355">
        <v>45292</v>
      </c>
      <c r="E463" s="423">
        <v>13381.25</v>
      </c>
      <c r="F463" s="354">
        <v>0.2</v>
      </c>
    </row>
    <row r="464" spans="1:31" ht="15.75" x14ac:dyDescent="0.25">
      <c r="A464" s="350" t="s">
        <v>869</v>
      </c>
      <c r="B464" s="359" t="s">
        <v>535</v>
      </c>
      <c r="C464" s="224" t="s">
        <v>84</v>
      </c>
      <c r="D464" s="355">
        <v>45292</v>
      </c>
      <c r="E464" s="423">
        <v>14462</v>
      </c>
      <c r="F464" s="354">
        <v>0.2</v>
      </c>
    </row>
    <row r="465" spans="1:6" ht="15.75" x14ac:dyDescent="0.25">
      <c r="A465" s="350" t="s">
        <v>870</v>
      </c>
      <c r="B465" s="359" t="s">
        <v>536</v>
      </c>
      <c r="C465" s="224" t="s">
        <v>84</v>
      </c>
      <c r="D465" s="355">
        <v>45292</v>
      </c>
      <c r="E465" s="423">
        <v>15411.75</v>
      </c>
      <c r="F465" s="354">
        <v>0.2</v>
      </c>
    </row>
    <row r="466" spans="1:6" ht="15.75" x14ac:dyDescent="0.25">
      <c r="A466" s="350" t="s">
        <v>871</v>
      </c>
      <c r="B466" s="359" t="s">
        <v>537</v>
      </c>
      <c r="C466" s="224" t="s">
        <v>84</v>
      </c>
      <c r="D466" s="355">
        <v>45292</v>
      </c>
      <c r="E466" s="228">
        <v>16296</v>
      </c>
      <c r="F466" s="354">
        <v>0.2</v>
      </c>
    </row>
    <row r="467" spans="1:6" ht="15.75" x14ac:dyDescent="0.25">
      <c r="A467" s="350" t="s">
        <v>872</v>
      </c>
      <c r="B467" s="359" t="s">
        <v>538</v>
      </c>
      <c r="C467" s="224" t="s">
        <v>84</v>
      </c>
      <c r="D467" s="355">
        <v>45292</v>
      </c>
      <c r="E467" s="423">
        <v>15935.75</v>
      </c>
      <c r="F467" s="354">
        <v>0.2</v>
      </c>
    </row>
    <row r="468" spans="1:6" ht="15.75" x14ac:dyDescent="0.25">
      <c r="A468" s="350" t="s">
        <v>873</v>
      </c>
      <c r="B468" s="359" t="s">
        <v>539</v>
      </c>
      <c r="C468" s="224" t="s">
        <v>84</v>
      </c>
      <c r="D468" s="355">
        <v>45292</v>
      </c>
      <c r="E468" s="423">
        <v>12497</v>
      </c>
      <c r="F468" s="354">
        <v>0.2</v>
      </c>
    </row>
    <row r="469" spans="1:6" ht="15.75" x14ac:dyDescent="0.25">
      <c r="A469" s="350" t="s">
        <v>874</v>
      </c>
      <c r="B469" s="359" t="s">
        <v>540</v>
      </c>
      <c r="C469" s="224" t="s">
        <v>84</v>
      </c>
      <c r="D469" s="355">
        <v>45292</v>
      </c>
      <c r="E469" s="423">
        <v>12497</v>
      </c>
      <c r="F469" s="354">
        <v>0.2</v>
      </c>
    </row>
    <row r="470" spans="1:6" ht="15.75" x14ac:dyDescent="0.25">
      <c r="A470" s="350" t="s">
        <v>875</v>
      </c>
      <c r="B470" s="359" t="s">
        <v>541</v>
      </c>
      <c r="C470" s="224" t="s">
        <v>84</v>
      </c>
      <c r="D470" s="355">
        <v>45292</v>
      </c>
      <c r="E470" s="423">
        <v>18064.5</v>
      </c>
      <c r="F470" s="354">
        <v>0.2</v>
      </c>
    </row>
    <row r="471" spans="1:6" ht="15.75" x14ac:dyDescent="0.25">
      <c r="A471" s="350" t="s">
        <v>876</v>
      </c>
      <c r="B471" s="359" t="s">
        <v>542</v>
      </c>
      <c r="C471" s="224" t="s">
        <v>84</v>
      </c>
      <c r="D471" s="355">
        <v>45292</v>
      </c>
      <c r="E471" s="228">
        <v>12169.5</v>
      </c>
      <c r="F471" s="354">
        <v>0.2</v>
      </c>
    </row>
    <row r="472" spans="1:6" ht="15.75" x14ac:dyDescent="0.25">
      <c r="A472" s="350" t="s">
        <v>877</v>
      </c>
      <c r="B472" s="359" t="s">
        <v>124</v>
      </c>
      <c r="C472" s="224" t="s">
        <v>84</v>
      </c>
      <c r="D472" s="355">
        <v>45292</v>
      </c>
      <c r="E472" s="423">
        <v>10532</v>
      </c>
      <c r="F472" s="354">
        <v>0.2</v>
      </c>
    </row>
    <row r="473" spans="1:6" ht="15.75" x14ac:dyDescent="0.25">
      <c r="A473" s="350" t="s">
        <v>878</v>
      </c>
      <c r="B473" s="359" t="s">
        <v>696</v>
      </c>
      <c r="C473" s="224" t="s">
        <v>84</v>
      </c>
      <c r="D473" s="355">
        <v>45292</v>
      </c>
      <c r="E473" s="423">
        <v>14069</v>
      </c>
      <c r="F473" s="354">
        <v>0.2</v>
      </c>
    </row>
    <row r="474" spans="1:6" ht="15.75" x14ac:dyDescent="0.25">
      <c r="A474" s="350" t="s">
        <v>879</v>
      </c>
      <c r="B474" s="359" t="s">
        <v>697</v>
      </c>
      <c r="C474" s="224" t="s">
        <v>84</v>
      </c>
      <c r="D474" s="355">
        <v>45292</v>
      </c>
      <c r="E474" s="228">
        <v>14791.763160876746</v>
      </c>
      <c r="F474" s="354">
        <v>0.2</v>
      </c>
    </row>
    <row r="475" spans="1:6" s="8" customFormat="1" ht="15.75" x14ac:dyDescent="0.25">
      <c r="A475" s="350" t="s">
        <v>693</v>
      </c>
      <c r="B475" s="369" t="s">
        <v>685</v>
      </c>
      <c r="C475" s="352"/>
      <c r="D475" s="267"/>
      <c r="E475" s="423"/>
      <c r="F475" s="354"/>
    </row>
    <row r="476" spans="1:6" ht="15.75" x14ac:dyDescent="0.25">
      <c r="A476" s="350" t="s">
        <v>709</v>
      </c>
      <c r="B476" s="359" t="s">
        <v>260</v>
      </c>
      <c r="C476" s="224" t="s">
        <v>84</v>
      </c>
      <c r="D476" s="355">
        <v>45292</v>
      </c>
      <c r="E476" s="423">
        <v>5289.38</v>
      </c>
      <c r="F476" s="354">
        <v>0.2</v>
      </c>
    </row>
    <row r="477" spans="1:6" ht="15.75" x14ac:dyDescent="0.25">
      <c r="A477" s="350" t="s">
        <v>710</v>
      </c>
      <c r="B477" s="359" t="s">
        <v>695</v>
      </c>
      <c r="C477" s="224" t="s">
        <v>84</v>
      </c>
      <c r="D477" s="355">
        <v>45292</v>
      </c>
      <c r="E477" s="228">
        <v>5289.38</v>
      </c>
      <c r="F477" s="354">
        <v>0.2</v>
      </c>
    </row>
    <row r="478" spans="1:6" ht="15.75" x14ac:dyDescent="0.25">
      <c r="A478" s="350" t="s">
        <v>694</v>
      </c>
      <c r="B478" s="369" t="s">
        <v>704</v>
      </c>
      <c r="C478" s="224"/>
      <c r="D478" s="355"/>
      <c r="E478" s="423"/>
      <c r="F478" s="354"/>
    </row>
    <row r="479" spans="1:6" ht="15.75" x14ac:dyDescent="0.25">
      <c r="A479" s="350" t="s">
        <v>711</v>
      </c>
      <c r="B479" s="359" t="s">
        <v>260</v>
      </c>
      <c r="C479" s="224" t="s">
        <v>84</v>
      </c>
      <c r="D479" s="355">
        <v>45292</v>
      </c>
      <c r="E479" s="423">
        <v>5289.38</v>
      </c>
      <c r="F479" s="354">
        <v>0.2</v>
      </c>
    </row>
    <row r="480" spans="1:6" ht="15.75" x14ac:dyDescent="0.25">
      <c r="A480" s="350" t="s">
        <v>712</v>
      </c>
      <c r="B480" s="359" t="s">
        <v>695</v>
      </c>
      <c r="C480" s="224" t="s">
        <v>84</v>
      </c>
      <c r="D480" s="355">
        <v>45292</v>
      </c>
      <c r="E480" s="228">
        <v>5289.38</v>
      </c>
      <c r="F480" s="354">
        <v>0.2</v>
      </c>
    </row>
    <row r="481" spans="1:6" s="4" customFormat="1" ht="15.75" x14ac:dyDescent="0.25">
      <c r="A481" s="346" t="s">
        <v>141</v>
      </c>
      <c r="B481" s="361" t="s">
        <v>107</v>
      </c>
      <c r="C481" s="362"/>
      <c r="D481" s="363"/>
      <c r="E481" s="423"/>
      <c r="F481" s="364"/>
    </row>
    <row r="482" spans="1:6" ht="15.75" x14ac:dyDescent="0.25">
      <c r="A482" s="350" t="s">
        <v>142</v>
      </c>
      <c r="B482" s="369" t="s">
        <v>108</v>
      </c>
      <c r="C482" s="224"/>
      <c r="D482" s="355"/>
      <c r="E482" s="423"/>
      <c r="F482" s="354"/>
    </row>
    <row r="483" spans="1:6" ht="15.75" x14ac:dyDescent="0.25">
      <c r="A483" s="350" t="s">
        <v>144</v>
      </c>
      <c r="B483" s="359" t="s">
        <v>131</v>
      </c>
      <c r="C483" s="224" t="s">
        <v>90</v>
      </c>
      <c r="D483" s="355">
        <v>45292</v>
      </c>
      <c r="E483" s="423">
        <v>18350</v>
      </c>
      <c r="F483" s="354">
        <v>0.2</v>
      </c>
    </row>
    <row r="484" spans="1:6" ht="15.75" x14ac:dyDescent="0.25">
      <c r="A484" s="350" t="s">
        <v>145</v>
      </c>
      <c r="B484" s="439" t="s">
        <v>130</v>
      </c>
      <c r="C484" s="224" t="s">
        <v>90</v>
      </c>
      <c r="D484" s="355">
        <v>45292</v>
      </c>
      <c r="E484" s="228">
        <v>17786</v>
      </c>
      <c r="F484" s="354">
        <v>0.2</v>
      </c>
    </row>
    <row r="485" spans="1:6" ht="15.75" x14ac:dyDescent="0.25">
      <c r="A485" s="350" t="s">
        <v>143</v>
      </c>
      <c r="B485" s="369" t="s">
        <v>109</v>
      </c>
      <c r="C485" s="224"/>
      <c r="D485" s="355"/>
      <c r="E485" s="423"/>
      <c r="F485" s="354"/>
    </row>
    <row r="486" spans="1:6" ht="15.75" x14ac:dyDescent="0.25">
      <c r="A486" s="350" t="s">
        <v>233</v>
      </c>
      <c r="B486" s="359" t="s">
        <v>88</v>
      </c>
      <c r="C486" s="224" t="s">
        <v>90</v>
      </c>
      <c r="D486" s="355">
        <v>45292</v>
      </c>
      <c r="E486" s="423">
        <v>11086</v>
      </c>
      <c r="F486" s="354">
        <v>0.2</v>
      </c>
    </row>
    <row r="487" spans="1:6" ht="15.75" x14ac:dyDescent="0.25">
      <c r="A487" s="350" t="s">
        <v>234</v>
      </c>
      <c r="B487" s="359" t="s">
        <v>1395</v>
      </c>
      <c r="C487" s="224" t="s">
        <v>90</v>
      </c>
      <c r="D487" s="355">
        <v>45292</v>
      </c>
      <c r="E487" s="228">
        <v>15191.981496382134</v>
      </c>
      <c r="F487" s="354">
        <v>0.2</v>
      </c>
    </row>
    <row r="488" spans="1:6" ht="15.75" x14ac:dyDescent="0.25">
      <c r="A488" s="350" t="s">
        <v>225</v>
      </c>
      <c r="B488" s="369" t="s">
        <v>110</v>
      </c>
      <c r="C488" s="224"/>
      <c r="D488" s="355"/>
      <c r="E488" s="423"/>
      <c r="F488" s="354"/>
    </row>
    <row r="489" spans="1:6" ht="15.75" x14ac:dyDescent="0.25">
      <c r="A489" s="350" t="s">
        <v>235</v>
      </c>
      <c r="B489" s="439" t="s">
        <v>132</v>
      </c>
      <c r="C489" s="224" t="s">
        <v>90</v>
      </c>
      <c r="D489" s="355">
        <v>45292</v>
      </c>
      <c r="E489" s="423">
        <v>15814</v>
      </c>
      <c r="F489" s="354">
        <v>0.2</v>
      </c>
    </row>
    <row r="490" spans="1:6" ht="15.75" x14ac:dyDescent="0.25">
      <c r="A490" s="350" t="s">
        <v>236</v>
      </c>
      <c r="B490" s="359" t="s">
        <v>133</v>
      </c>
      <c r="C490" s="224" t="s">
        <v>90</v>
      </c>
      <c r="D490" s="355">
        <v>45292</v>
      </c>
      <c r="E490" s="228">
        <v>16847.265874733446</v>
      </c>
      <c r="F490" s="354">
        <v>0.2</v>
      </c>
    </row>
    <row r="491" spans="1:6" ht="15.75" x14ac:dyDescent="0.25">
      <c r="A491" s="350" t="s">
        <v>226</v>
      </c>
      <c r="B491" s="369" t="s">
        <v>111</v>
      </c>
      <c r="C491" s="224"/>
      <c r="D491" s="355"/>
      <c r="E491" s="423"/>
      <c r="F491" s="354"/>
    </row>
    <row r="492" spans="1:6" ht="15.75" x14ac:dyDescent="0.25">
      <c r="A492" s="350" t="s">
        <v>237</v>
      </c>
      <c r="B492" s="439" t="s">
        <v>134</v>
      </c>
      <c r="C492" s="224" t="s">
        <v>90</v>
      </c>
      <c r="D492" s="355">
        <v>45292</v>
      </c>
      <c r="E492" s="423">
        <v>6095.0885606107286</v>
      </c>
      <c r="F492" s="354">
        <v>0.2</v>
      </c>
    </row>
    <row r="493" spans="1:6" ht="15.75" x14ac:dyDescent="0.25">
      <c r="A493" s="350" t="s">
        <v>240</v>
      </c>
      <c r="B493" s="439" t="s">
        <v>135</v>
      </c>
      <c r="C493" s="224" t="s">
        <v>90</v>
      </c>
      <c r="D493" s="355">
        <v>45292</v>
      </c>
      <c r="E493" s="228">
        <v>8849.98</v>
      </c>
      <c r="F493" s="354">
        <v>0.2</v>
      </c>
    </row>
    <row r="494" spans="1:6" ht="15.75" x14ac:dyDescent="0.25">
      <c r="A494" s="350" t="s">
        <v>227</v>
      </c>
      <c r="B494" s="367" t="s">
        <v>112</v>
      </c>
      <c r="C494" s="224"/>
      <c r="D494" s="355"/>
      <c r="E494" s="423"/>
      <c r="F494" s="354"/>
    </row>
    <row r="495" spans="1:6" ht="15.75" x14ac:dyDescent="0.25">
      <c r="A495" s="350" t="s">
        <v>241</v>
      </c>
      <c r="B495" s="359" t="s">
        <v>136</v>
      </c>
      <c r="C495" s="224" t="s">
        <v>90</v>
      </c>
      <c r="D495" s="355">
        <v>45292</v>
      </c>
      <c r="E495" s="423">
        <v>7868</v>
      </c>
      <c r="F495" s="354">
        <v>0.2</v>
      </c>
    </row>
    <row r="496" spans="1:6" ht="15.75" x14ac:dyDescent="0.25">
      <c r="A496" s="350" t="s">
        <v>243</v>
      </c>
      <c r="B496" s="359" t="s">
        <v>131</v>
      </c>
      <c r="C496" s="224" t="s">
        <v>90</v>
      </c>
      <c r="D496" s="355">
        <v>45292</v>
      </c>
      <c r="E496" s="423">
        <v>6657</v>
      </c>
      <c r="F496" s="354">
        <v>0.2</v>
      </c>
    </row>
    <row r="497" spans="1:6" ht="15.75" x14ac:dyDescent="0.25">
      <c r="A497" s="350" t="s">
        <v>228</v>
      </c>
      <c r="B497" s="369" t="s">
        <v>1242</v>
      </c>
      <c r="C497" s="224"/>
      <c r="D497" s="355"/>
      <c r="E497" s="423"/>
      <c r="F497" s="354"/>
    </row>
    <row r="498" spans="1:6" ht="15.75" x14ac:dyDescent="0.25">
      <c r="A498" s="350" t="s">
        <v>244</v>
      </c>
      <c r="B498" s="359" t="s">
        <v>985</v>
      </c>
      <c r="C498" s="224" t="s">
        <v>90</v>
      </c>
      <c r="D498" s="355">
        <v>45292</v>
      </c>
      <c r="E498" s="228">
        <v>2667.7033294473626</v>
      </c>
      <c r="F498" s="354">
        <v>0.2</v>
      </c>
    </row>
    <row r="499" spans="1:6" ht="15.75" x14ac:dyDescent="0.25">
      <c r="A499" s="350" t="s">
        <v>229</v>
      </c>
      <c r="B499" s="369" t="s">
        <v>113</v>
      </c>
      <c r="C499" s="224"/>
      <c r="D499" s="355"/>
      <c r="E499" s="423"/>
      <c r="F499" s="354"/>
    </row>
    <row r="500" spans="1:6" ht="15.75" x14ac:dyDescent="0.25">
      <c r="A500" s="350" t="s">
        <v>245</v>
      </c>
      <c r="B500" s="359" t="s">
        <v>137</v>
      </c>
      <c r="C500" s="224" t="s">
        <v>90</v>
      </c>
      <c r="D500" s="355">
        <v>45292</v>
      </c>
      <c r="E500" s="423">
        <v>6602</v>
      </c>
      <c r="F500" s="354">
        <v>0.2</v>
      </c>
    </row>
    <row r="501" spans="1:6" ht="15.75" x14ac:dyDescent="0.25">
      <c r="A501" s="350" t="s">
        <v>230</v>
      </c>
      <c r="B501" s="369" t="s">
        <v>114</v>
      </c>
      <c r="C501" s="224"/>
      <c r="D501" s="355"/>
      <c r="E501" s="423"/>
      <c r="F501" s="354"/>
    </row>
    <row r="502" spans="1:6" ht="15.75" x14ac:dyDescent="0.25">
      <c r="A502" s="350" t="s">
        <v>986</v>
      </c>
      <c r="B502" s="359" t="s">
        <v>115</v>
      </c>
      <c r="C502" s="224" t="s">
        <v>90</v>
      </c>
      <c r="D502" s="355">
        <v>45292</v>
      </c>
      <c r="E502" s="423">
        <v>1183.3954875233662</v>
      </c>
      <c r="F502" s="354">
        <v>0.2</v>
      </c>
    </row>
    <row r="503" spans="1:6" ht="15.75" x14ac:dyDescent="0.25">
      <c r="A503" s="350" t="s">
        <v>987</v>
      </c>
      <c r="B503" s="359" t="s">
        <v>116</v>
      </c>
      <c r="C503" s="224" t="s">
        <v>90</v>
      </c>
      <c r="D503" s="355">
        <v>45292</v>
      </c>
      <c r="E503" s="228">
        <v>1148.9724306195712</v>
      </c>
      <c r="F503" s="354">
        <v>0.2</v>
      </c>
    </row>
    <row r="504" spans="1:6" ht="15.75" x14ac:dyDescent="0.25">
      <c r="A504" s="350" t="s">
        <v>988</v>
      </c>
      <c r="B504" s="359" t="s">
        <v>117</v>
      </c>
      <c r="C504" s="224" t="s">
        <v>90</v>
      </c>
      <c r="D504" s="355">
        <v>45292</v>
      </c>
      <c r="E504" s="423">
        <v>1158.5527032428213</v>
      </c>
      <c r="F504" s="354">
        <v>0.2</v>
      </c>
    </row>
    <row r="505" spans="1:6" ht="15.75" x14ac:dyDescent="0.25">
      <c r="A505" s="350" t="s">
        <v>989</v>
      </c>
      <c r="B505" s="359" t="s">
        <v>118</v>
      </c>
      <c r="C505" s="224" t="s">
        <v>90</v>
      </c>
      <c r="D505" s="355">
        <v>45292</v>
      </c>
      <c r="E505" s="423">
        <v>1260.5208806195712</v>
      </c>
      <c r="F505" s="354">
        <v>0.2</v>
      </c>
    </row>
    <row r="506" spans="1:6" ht="15.75" x14ac:dyDescent="0.25">
      <c r="A506" s="350" t="s">
        <v>990</v>
      </c>
      <c r="B506" s="359" t="s">
        <v>119</v>
      </c>
      <c r="C506" s="224" t="s">
        <v>90</v>
      </c>
      <c r="D506" s="355">
        <v>45292</v>
      </c>
      <c r="E506" s="228">
        <v>1346.9874306195711</v>
      </c>
      <c r="F506" s="354">
        <v>0.2</v>
      </c>
    </row>
    <row r="507" spans="1:6" ht="15.75" x14ac:dyDescent="0.25">
      <c r="A507" s="350" t="s">
        <v>991</v>
      </c>
      <c r="B507" s="359" t="s">
        <v>120</v>
      </c>
      <c r="C507" s="224" t="s">
        <v>90</v>
      </c>
      <c r="D507" s="355">
        <v>45292</v>
      </c>
      <c r="E507" s="423">
        <v>2244.9790510326188</v>
      </c>
      <c r="F507" s="354">
        <v>0.2</v>
      </c>
    </row>
    <row r="508" spans="1:6" ht="15.75" x14ac:dyDescent="0.25">
      <c r="A508" s="350" t="s">
        <v>992</v>
      </c>
      <c r="B508" s="359" t="s">
        <v>121</v>
      </c>
      <c r="C508" s="224" t="s">
        <v>90</v>
      </c>
      <c r="D508" s="355">
        <v>45292</v>
      </c>
      <c r="E508" s="423">
        <v>5692.4259250439754</v>
      </c>
      <c r="F508" s="354">
        <v>0.2</v>
      </c>
    </row>
    <row r="509" spans="1:6" ht="15.75" x14ac:dyDescent="0.25">
      <c r="A509" s="350" t="s">
        <v>993</v>
      </c>
      <c r="B509" s="359" t="s">
        <v>122</v>
      </c>
      <c r="C509" s="224" t="s">
        <v>90</v>
      </c>
      <c r="D509" s="355">
        <v>45292</v>
      </c>
      <c r="E509" s="228">
        <v>5692.4259250439754</v>
      </c>
      <c r="F509" s="354">
        <v>0.2</v>
      </c>
    </row>
    <row r="510" spans="1:6" ht="15.75" x14ac:dyDescent="0.25">
      <c r="A510" s="350" t="s">
        <v>994</v>
      </c>
      <c r="B510" s="359" t="s">
        <v>123</v>
      </c>
      <c r="C510" s="224" t="s">
        <v>90</v>
      </c>
      <c r="D510" s="355">
        <v>45292</v>
      </c>
      <c r="E510" s="423">
        <v>2693.9748612391422</v>
      </c>
      <c r="F510" s="354">
        <v>0.2</v>
      </c>
    </row>
    <row r="511" spans="1:6" ht="15.75" x14ac:dyDescent="0.25">
      <c r="A511" s="350" t="s">
        <v>995</v>
      </c>
      <c r="B511" s="359" t="s">
        <v>124</v>
      </c>
      <c r="C511" s="224" t="s">
        <v>90</v>
      </c>
      <c r="D511" s="355">
        <v>45292</v>
      </c>
      <c r="E511" s="423">
        <v>993.04517420813249</v>
      </c>
      <c r="F511" s="354">
        <v>0.2</v>
      </c>
    </row>
    <row r="512" spans="1:6" ht="15.75" x14ac:dyDescent="0.25">
      <c r="A512" s="350" t="s">
        <v>231</v>
      </c>
      <c r="B512" s="369" t="s">
        <v>125</v>
      </c>
      <c r="C512" s="224" t="s">
        <v>90</v>
      </c>
      <c r="D512" s="355">
        <v>45292</v>
      </c>
      <c r="E512" s="228">
        <v>1021.9107519722132</v>
      </c>
      <c r="F512" s="354">
        <v>0.2</v>
      </c>
    </row>
    <row r="513" spans="1:31" ht="15.75" x14ac:dyDescent="0.25">
      <c r="A513" s="350" t="s">
        <v>232</v>
      </c>
      <c r="B513" s="369" t="s">
        <v>126</v>
      </c>
      <c r="C513" s="224" t="s">
        <v>90</v>
      </c>
      <c r="D513" s="355">
        <v>45292</v>
      </c>
      <c r="E513" s="423">
        <v>1422.829090448284</v>
      </c>
      <c r="F513" s="354">
        <v>0.2</v>
      </c>
    </row>
    <row r="514" spans="1:31" ht="15.75" x14ac:dyDescent="0.25">
      <c r="A514" s="350" t="s">
        <v>996</v>
      </c>
      <c r="B514" s="369" t="s">
        <v>127</v>
      </c>
      <c r="C514" s="224"/>
      <c r="D514" s="355"/>
      <c r="E514" s="423"/>
      <c r="F514" s="354"/>
    </row>
    <row r="515" spans="1:31" ht="15.75" x14ac:dyDescent="0.25">
      <c r="A515" s="350" t="s">
        <v>997</v>
      </c>
      <c r="B515" s="359" t="s">
        <v>128</v>
      </c>
      <c r="C515" s="224" t="s">
        <v>90</v>
      </c>
      <c r="D515" s="355">
        <v>45292</v>
      </c>
      <c r="E515" s="423">
        <v>1790.2916721116596</v>
      </c>
      <c r="F515" s="354">
        <v>0.2</v>
      </c>
    </row>
    <row r="516" spans="1:31" ht="15.75" x14ac:dyDescent="0.25">
      <c r="A516" s="350" t="s">
        <v>998</v>
      </c>
      <c r="B516" s="359" t="s">
        <v>129</v>
      </c>
      <c r="C516" s="224" t="s">
        <v>90</v>
      </c>
      <c r="D516" s="355">
        <v>45292</v>
      </c>
      <c r="E516" s="228">
        <v>1074.1750032669959</v>
      </c>
      <c r="F516" s="354">
        <v>0.2</v>
      </c>
    </row>
    <row r="517" spans="1:31" s="3" customFormat="1" ht="18.75" x14ac:dyDescent="0.25">
      <c r="A517" s="233" t="s">
        <v>524</v>
      </c>
      <c r="B517" s="370" t="s">
        <v>523</v>
      </c>
      <c r="C517" s="224" t="s">
        <v>90</v>
      </c>
      <c r="D517" s="355">
        <v>45292</v>
      </c>
      <c r="E517" s="423">
        <v>5318.7290000000003</v>
      </c>
      <c r="F517" s="354">
        <v>0.2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x14ac:dyDescent="0.25">
      <c r="A518" s="233" t="s">
        <v>999</v>
      </c>
      <c r="B518" s="370" t="s">
        <v>525</v>
      </c>
      <c r="C518" s="224" t="s">
        <v>90</v>
      </c>
      <c r="D518" s="355">
        <v>45292</v>
      </c>
      <c r="E518" s="423">
        <v>2966.6478503132307</v>
      </c>
      <c r="F518" s="354">
        <v>0.2</v>
      </c>
    </row>
    <row r="519" spans="1:31" s="4" customFormat="1" ht="15.75" x14ac:dyDescent="0.25">
      <c r="A519" s="346" t="s">
        <v>345</v>
      </c>
      <c r="B519" s="477" t="s">
        <v>44</v>
      </c>
      <c r="C519" s="478"/>
      <c r="D519" s="478"/>
      <c r="E519" s="478"/>
      <c r="F519" s="479"/>
    </row>
    <row r="520" spans="1:31" s="8" customFormat="1" ht="15.75" x14ac:dyDescent="0.25">
      <c r="A520" s="350" t="s">
        <v>247</v>
      </c>
      <c r="B520" s="369" t="s">
        <v>45</v>
      </c>
      <c r="C520" s="352" t="s">
        <v>23</v>
      </c>
      <c r="D520" s="355">
        <v>45292</v>
      </c>
      <c r="E520" s="423">
        <v>2923.6347094820699</v>
      </c>
      <c r="F520" s="354">
        <v>0.2</v>
      </c>
    </row>
    <row r="521" spans="1:31" s="8" customFormat="1" ht="35.25" customHeight="1" x14ac:dyDescent="0.25">
      <c r="A521" s="350" t="s">
        <v>248</v>
      </c>
      <c r="B521" s="369" t="s">
        <v>46</v>
      </c>
      <c r="C521" s="352" t="s">
        <v>23</v>
      </c>
      <c r="D521" s="355">
        <v>45292</v>
      </c>
      <c r="E521" s="423">
        <v>5405</v>
      </c>
      <c r="F521" s="354">
        <v>0.2</v>
      </c>
    </row>
    <row r="522" spans="1:31" s="8" customFormat="1" ht="15.75" x14ac:dyDescent="0.25">
      <c r="A522" s="350" t="s">
        <v>249</v>
      </c>
      <c r="B522" s="369" t="s">
        <v>47</v>
      </c>
      <c r="C522" s="352" t="s">
        <v>24</v>
      </c>
      <c r="D522" s="355">
        <v>45292</v>
      </c>
      <c r="E522" s="423">
        <v>763</v>
      </c>
      <c r="F522" s="354">
        <v>0.2</v>
      </c>
    </row>
    <row r="523" spans="1:31" ht="15.75" x14ac:dyDescent="0.25">
      <c r="A523" s="233" t="s">
        <v>250</v>
      </c>
      <c r="B523" s="370" t="s">
        <v>48</v>
      </c>
      <c r="C523" s="224"/>
      <c r="D523" s="355"/>
      <c r="E523" s="356"/>
      <c r="F523" s="354"/>
    </row>
    <row r="524" spans="1:31" ht="15.75" x14ac:dyDescent="0.25">
      <c r="A524" s="233" t="s">
        <v>251</v>
      </c>
      <c r="B524" s="439" t="s">
        <v>49</v>
      </c>
      <c r="C524" s="224" t="s">
        <v>55</v>
      </c>
      <c r="D524" s="355">
        <v>44896</v>
      </c>
      <c r="E524" s="356">
        <v>209</v>
      </c>
      <c r="F524" s="354">
        <v>0.2</v>
      </c>
    </row>
    <row r="525" spans="1:31" ht="15.75" x14ac:dyDescent="0.25">
      <c r="A525" s="233" t="s">
        <v>252</v>
      </c>
      <c r="B525" s="439" t="s">
        <v>50</v>
      </c>
      <c r="C525" s="224" t="s">
        <v>20</v>
      </c>
      <c r="D525" s="355">
        <v>44896</v>
      </c>
      <c r="E525" s="356">
        <v>147</v>
      </c>
      <c r="F525" s="354">
        <v>0.2</v>
      </c>
    </row>
    <row r="526" spans="1:31" s="8" customFormat="1" ht="15.75" x14ac:dyDescent="0.25">
      <c r="A526" s="350" t="s">
        <v>253</v>
      </c>
      <c r="B526" s="369" t="s">
        <v>51</v>
      </c>
      <c r="C526" s="352" t="s">
        <v>56</v>
      </c>
      <c r="D526" s="267">
        <v>41640</v>
      </c>
      <c r="E526" s="353">
        <v>50.8</v>
      </c>
      <c r="F526" s="354">
        <v>0.2</v>
      </c>
    </row>
    <row r="527" spans="1:31" s="8" customFormat="1" ht="15.75" x14ac:dyDescent="0.25">
      <c r="A527" s="350" t="s">
        <v>254</v>
      </c>
      <c r="B527" s="369" t="s">
        <v>415</v>
      </c>
      <c r="C527" s="352" t="s">
        <v>57</v>
      </c>
      <c r="D527" s="267">
        <v>44075</v>
      </c>
      <c r="E527" s="356">
        <v>2.73</v>
      </c>
      <c r="F527" s="354">
        <v>0.2</v>
      </c>
    </row>
    <row r="528" spans="1:31" s="8" customFormat="1" ht="15.75" x14ac:dyDescent="0.25">
      <c r="A528" s="350" t="s">
        <v>255</v>
      </c>
      <c r="B528" s="369" t="s">
        <v>414</v>
      </c>
      <c r="C528" s="352" t="s">
        <v>58</v>
      </c>
      <c r="D528" s="267">
        <v>44075</v>
      </c>
      <c r="E528" s="356">
        <v>53.41</v>
      </c>
      <c r="F528" s="354">
        <v>0.2</v>
      </c>
    </row>
    <row r="529" spans="1:31" s="8" customFormat="1" ht="18.75" x14ac:dyDescent="0.25">
      <c r="A529" s="350" t="s">
        <v>256</v>
      </c>
      <c r="B529" s="369" t="s">
        <v>52</v>
      </c>
      <c r="C529" s="352" t="s">
        <v>1392</v>
      </c>
      <c r="D529" s="267">
        <v>44927</v>
      </c>
      <c r="E529" s="356">
        <v>700</v>
      </c>
      <c r="F529" s="354">
        <v>0.2</v>
      </c>
    </row>
    <row r="530" spans="1:31" s="3" customFormat="1" ht="18.75" x14ac:dyDescent="0.25">
      <c r="A530" s="233" t="s">
        <v>408</v>
      </c>
      <c r="B530" s="370" t="s">
        <v>410</v>
      </c>
      <c r="C530" s="224" t="s">
        <v>1241</v>
      </c>
      <c r="D530" s="224"/>
      <c r="E530" s="356" t="s">
        <v>412</v>
      </c>
      <c r="F530" s="35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x14ac:dyDescent="0.25">
      <c r="A531" s="233" t="s">
        <v>409</v>
      </c>
      <c r="B531" s="370" t="s">
        <v>411</v>
      </c>
      <c r="C531" s="224" t="s">
        <v>1241</v>
      </c>
      <c r="D531" s="224"/>
      <c r="E531" s="356" t="s">
        <v>412</v>
      </c>
      <c r="F531" s="354"/>
    </row>
    <row r="532" spans="1:31" s="4" customFormat="1" ht="15.75" x14ac:dyDescent="0.25">
      <c r="A532" s="346" t="s">
        <v>257</v>
      </c>
      <c r="B532" s="477" t="s">
        <v>246</v>
      </c>
      <c r="C532" s="478"/>
      <c r="D532" s="478"/>
      <c r="E532" s="478"/>
      <c r="F532" s="479"/>
    </row>
    <row r="533" spans="1:31" ht="15.75" x14ac:dyDescent="0.25">
      <c r="A533" s="233" t="s">
        <v>307</v>
      </c>
      <c r="B533" s="370" t="s">
        <v>258</v>
      </c>
      <c r="C533" s="224"/>
      <c r="D533" s="355"/>
      <c r="E533" s="356"/>
      <c r="F533" s="354"/>
    </row>
    <row r="534" spans="1:31" ht="15.75" x14ac:dyDescent="0.25">
      <c r="A534" s="233" t="s">
        <v>239</v>
      </c>
      <c r="B534" s="359" t="s">
        <v>259</v>
      </c>
      <c r="C534" s="224" t="s">
        <v>392</v>
      </c>
      <c r="D534" s="355">
        <v>45292</v>
      </c>
      <c r="E534" s="423">
        <v>2273.3000000000002</v>
      </c>
      <c r="F534" s="354">
        <v>0.2</v>
      </c>
    </row>
    <row r="535" spans="1:31" ht="15.75" x14ac:dyDescent="0.25">
      <c r="A535" s="233" t="s">
        <v>308</v>
      </c>
      <c r="B535" s="359" t="s">
        <v>399</v>
      </c>
      <c r="C535" s="224" t="s">
        <v>392</v>
      </c>
      <c r="D535" s="355">
        <v>45292</v>
      </c>
      <c r="E535" s="423">
        <v>4868.8</v>
      </c>
      <c r="F535" s="354">
        <v>0.2</v>
      </c>
    </row>
    <row r="536" spans="1:31" ht="15.75" x14ac:dyDescent="0.25">
      <c r="A536" s="233" t="s">
        <v>309</v>
      </c>
      <c r="B536" s="359" t="s">
        <v>400</v>
      </c>
      <c r="C536" s="224" t="s">
        <v>392</v>
      </c>
      <c r="D536" s="355">
        <v>45292</v>
      </c>
      <c r="E536" s="423">
        <v>4868.8</v>
      </c>
      <c r="F536" s="354">
        <v>0.2</v>
      </c>
    </row>
    <row r="537" spans="1:31" ht="15.75" x14ac:dyDescent="0.25">
      <c r="A537" s="233" t="s">
        <v>310</v>
      </c>
      <c r="B537" s="359" t="s">
        <v>1023</v>
      </c>
      <c r="C537" s="224" t="s">
        <v>392</v>
      </c>
      <c r="D537" s="355">
        <v>45292</v>
      </c>
      <c r="E537" s="423">
        <v>7553.8</v>
      </c>
      <c r="F537" s="354">
        <v>0.2</v>
      </c>
    </row>
    <row r="538" spans="1:31" ht="15.75" x14ac:dyDescent="0.25">
      <c r="A538" s="233" t="s">
        <v>311</v>
      </c>
      <c r="B538" s="359" t="s">
        <v>401</v>
      </c>
      <c r="C538" s="224" t="s">
        <v>392</v>
      </c>
      <c r="D538" s="355">
        <v>45292</v>
      </c>
      <c r="E538" s="423">
        <v>13818.8</v>
      </c>
      <c r="F538" s="354">
        <v>0.2</v>
      </c>
    </row>
    <row r="539" spans="1:31" ht="15.75" x14ac:dyDescent="0.25">
      <c r="A539" s="233" t="s">
        <v>312</v>
      </c>
      <c r="B539" s="359" t="s">
        <v>261</v>
      </c>
      <c r="C539" s="224" t="s">
        <v>392</v>
      </c>
      <c r="D539" s="355">
        <v>45292</v>
      </c>
      <c r="E539" s="423">
        <v>12100.4</v>
      </c>
      <c r="F539" s="354">
        <v>0.2</v>
      </c>
    </row>
    <row r="540" spans="1:31" ht="15.75" x14ac:dyDescent="0.25">
      <c r="A540" s="233" t="s">
        <v>313</v>
      </c>
      <c r="B540" s="359" t="s">
        <v>262</v>
      </c>
      <c r="C540" s="224" t="s">
        <v>392</v>
      </c>
      <c r="D540" s="355">
        <v>45292</v>
      </c>
      <c r="E540" s="423">
        <v>13013.3</v>
      </c>
      <c r="F540" s="354">
        <v>0.2</v>
      </c>
    </row>
    <row r="541" spans="1:31" ht="15.75" x14ac:dyDescent="0.25">
      <c r="A541" s="233" t="s">
        <v>314</v>
      </c>
      <c r="B541" s="359" t="s">
        <v>263</v>
      </c>
      <c r="C541" s="224" t="s">
        <v>392</v>
      </c>
      <c r="D541" s="355">
        <v>45292</v>
      </c>
      <c r="E541" s="423">
        <v>11277</v>
      </c>
      <c r="F541" s="354">
        <v>0.2</v>
      </c>
    </row>
    <row r="542" spans="1:31" ht="15.75" x14ac:dyDescent="0.25">
      <c r="A542" s="233" t="s">
        <v>315</v>
      </c>
      <c r="B542" s="359" t="s">
        <v>264</v>
      </c>
      <c r="C542" s="224" t="s">
        <v>392</v>
      </c>
      <c r="D542" s="355">
        <v>45292</v>
      </c>
      <c r="E542" s="423">
        <v>14069.4</v>
      </c>
      <c r="F542" s="354">
        <v>0.2</v>
      </c>
    </row>
    <row r="543" spans="1:31" ht="15.75" x14ac:dyDescent="0.25">
      <c r="A543" s="233" t="s">
        <v>316</v>
      </c>
      <c r="B543" s="359" t="s">
        <v>265</v>
      </c>
      <c r="C543" s="224" t="s">
        <v>392</v>
      </c>
      <c r="D543" s="355">
        <v>45292</v>
      </c>
      <c r="E543" s="423">
        <v>18437</v>
      </c>
      <c r="F543" s="354">
        <v>0.2</v>
      </c>
    </row>
    <row r="544" spans="1:31" ht="15.75" x14ac:dyDescent="0.25">
      <c r="A544" s="233" t="s">
        <v>317</v>
      </c>
      <c r="B544" s="359" t="s">
        <v>402</v>
      </c>
      <c r="C544" s="224" t="s">
        <v>392</v>
      </c>
      <c r="D544" s="355">
        <v>45292</v>
      </c>
      <c r="E544" s="423">
        <v>19045.599999999999</v>
      </c>
      <c r="F544" s="354">
        <v>0.2</v>
      </c>
    </row>
    <row r="545" spans="1:6" ht="15.75" x14ac:dyDescent="0.25">
      <c r="A545" s="233" t="s">
        <v>318</v>
      </c>
      <c r="B545" s="359" t="s">
        <v>266</v>
      </c>
      <c r="C545" s="224" t="s">
        <v>392</v>
      </c>
      <c r="D545" s="355">
        <v>45292</v>
      </c>
      <c r="E545" s="423">
        <v>20030.099999999999</v>
      </c>
      <c r="F545" s="354">
        <v>0.2</v>
      </c>
    </row>
    <row r="546" spans="1:6" ht="15.75" x14ac:dyDescent="0.25">
      <c r="A546" s="233" t="s">
        <v>319</v>
      </c>
      <c r="B546" s="359" t="s">
        <v>267</v>
      </c>
      <c r="C546" s="224" t="s">
        <v>392</v>
      </c>
      <c r="D546" s="355">
        <v>45292</v>
      </c>
      <c r="E546" s="423">
        <v>1575.2</v>
      </c>
      <c r="F546" s="354">
        <v>0.2</v>
      </c>
    </row>
    <row r="547" spans="1:6" ht="15.75" x14ac:dyDescent="0.25">
      <c r="A547" s="233" t="s">
        <v>320</v>
      </c>
      <c r="B547" s="359" t="s">
        <v>268</v>
      </c>
      <c r="C547" s="224" t="s">
        <v>392</v>
      </c>
      <c r="D547" s="355">
        <v>45292</v>
      </c>
      <c r="E547" s="423">
        <v>4815.1000000000004</v>
      </c>
      <c r="F547" s="354">
        <v>0.2</v>
      </c>
    </row>
    <row r="548" spans="1:6" ht="15.75" x14ac:dyDescent="0.25">
      <c r="A548" s="233" t="s">
        <v>321</v>
      </c>
      <c r="B548" s="359" t="s">
        <v>269</v>
      </c>
      <c r="C548" s="224" t="s">
        <v>392</v>
      </c>
      <c r="D548" s="355">
        <v>45292</v>
      </c>
      <c r="E548" s="423">
        <v>2076.4</v>
      </c>
      <c r="F548" s="354">
        <v>0.2</v>
      </c>
    </row>
    <row r="549" spans="1:6" ht="15.75" x14ac:dyDescent="0.25">
      <c r="A549" s="233" t="s">
        <v>1021</v>
      </c>
      <c r="B549" s="359" t="s">
        <v>545</v>
      </c>
      <c r="C549" s="224" t="s">
        <v>392</v>
      </c>
      <c r="D549" s="355">
        <v>45292</v>
      </c>
      <c r="E549" s="423">
        <v>7553.8000000000011</v>
      </c>
      <c r="F549" s="354">
        <v>0.2</v>
      </c>
    </row>
    <row r="550" spans="1:6" ht="15.75" x14ac:dyDescent="0.25">
      <c r="A550" s="233" t="s">
        <v>1239</v>
      </c>
      <c r="B550" s="359" t="s">
        <v>1240</v>
      </c>
      <c r="C550" s="224" t="s">
        <v>392</v>
      </c>
      <c r="D550" s="355">
        <v>45292</v>
      </c>
      <c r="E550" s="423">
        <v>4171.6311000000005</v>
      </c>
      <c r="F550" s="354">
        <v>0.2</v>
      </c>
    </row>
    <row r="551" spans="1:6" ht="15.75" x14ac:dyDescent="0.25">
      <c r="A551" s="233" t="s">
        <v>322</v>
      </c>
      <c r="B551" s="370" t="s">
        <v>270</v>
      </c>
      <c r="C551" s="224"/>
      <c r="D551" s="355"/>
      <c r="E551" s="356"/>
      <c r="F551" s="354"/>
    </row>
    <row r="552" spans="1:6" ht="15.75" x14ac:dyDescent="0.25">
      <c r="A552" s="233" t="s">
        <v>323</v>
      </c>
      <c r="B552" s="359" t="s">
        <v>259</v>
      </c>
      <c r="C552" s="224" t="s">
        <v>392</v>
      </c>
      <c r="D552" s="355">
        <v>45292</v>
      </c>
      <c r="E552" s="423">
        <v>11008.5</v>
      </c>
      <c r="F552" s="354">
        <v>0.2</v>
      </c>
    </row>
    <row r="553" spans="1:6" ht="15.75" x14ac:dyDescent="0.25">
      <c r="A553" s="233" t="s">
        <v>324</v>
      </c>
      <c r="B553" s="359" t="s">
        <v>271</v>
      </c>
      <c r="C553" s="224" t="s">
        <v>392</v>
      </c>
      <c r="D553" s="355">
        <v>45292</v>
      </c>
      <c r="E553" s="423">
        <v>24361.899999999998</v>
      </c>
      <c r="F553" s="354">
        <v>0.2</v>
      </c>
    </row>
    <row r="554" spans="1:6" ht="35.25" customHeight="1" x14ac:dyDescent="0.25">
      <c r="A554" s="233" t="s">
        <v>325</v>
      </c>
      <c r="B554" s="359" t="s">
        <v>272</v>
      </c>
      <c r="C554" s="224" t="s">
        <v>392</v>
      </c>
      <c r="D554" s="355">
        <v>45292</v>
      </c>
      <c r="E554" s="423">
        <v>27941.899999999998</v>
      </c>
      <c r="F554" s="354">
        <v>0.2</v>
      </c>
    </row>
    <row r="555" spans="1:6" ht="15.75" x14ac:dyDescent="0.25">
      <c r="A555" s="233" t="s">
        <v>326</v>
      </c>
      <c r="B555" s="359" t="s">
        <v>403</v>
      </c>
      <c r="C555" s="224" t="s">
        <v>392</v>
      </c>
      <c r="D555" s="355">
        <v>45292</v>
      </c>
      <c r="E555" s="423">
        <v>36927.699999999997</v>
      </c>
      <c r="F555" s="354">
        <v>0.2</v>
      </c>
    </row>
    <row r="556" spans="1:6" ht="15.75" x14ac:dyDescent="0.25">
      <c r="A556" s="233" t="s">
        <v>327</v>
      </c>
      <c r="B556" s="359" t="s">
        <v>261</v>
      </c>
      <c r="C556" s="224" t="s">
        <v>392</v>
      </c>
      <c r="D556" s="355">
        <v>45292</v>
      </c>
      <c r="E556" s="423">
        <v>36820.300000000003</v>
      </c>
      <c r="F556" s="354">
        <v>0.2</v>
      </c>
    </row>
    <row r="557" spans="1:6" ht="15.75" x14ac:dyDescent="0.25">
      <c r="A557" s="233" t="s">
        <v>328</v>
      </c>
      <c r="B557" s="359" t="s">
        <v>262</v>
      </c>
      <c r="C557" s="224" t="s">
        <v>392</v>
      </c>
      <c r="D557" s="355">
        <v>45292</v>
      </c>
      <c r="E557" s="423">
        <v>40257.1</v>
      </c>
      <c r="F557" s="354">
        <v>0.2</v>
      </c>
    </row>
    <row r="558" spans="1:6" ht="15.75" x14ac:dyDescent="0.25">
      <c r="A558" s="233" t="s">
        <v>329</v>
      </c>
      <c r="B558" s="359" t="s">
        <v>263</v>
      </c>
      <c r="C558" s="224" t="s">
        <v>392</v>
      </c>
      <c r="D558" s="355">
        <v>45292</v>
      </c>
      <c r="E558" s="423">
        <v>37715.300000000003</v>
      </c>
      <c r="F558" s="354">
        <v>0.2</v>
      </c>
    </row>
    <row r="559" spans="1:6" ht="15.75" x14ac:dyDescent="0.25">
      <c r="A559" s="233" t="s">
        <v>330</v>
      </c>
      <c r="B559" s="359" t="s">
        <v>264</v>
      </c>
      <c r="C559" s="224" t="s">
        <v>392</v>
      </c>
      <c r="D559" s="355">
        <v>45292</v>
      </c>
      <c r="E559" s="423">
        <v>39183.1</v>
      </c>
      <c r="F559" s="354">
        <v>0.2</v>
      </c>
    </row>
    <row r="560" spans="1:6" ht="15.75" x14ac:dyDescent="0.25">
      <c r="A560" s="233" t="s">
        <v>331</v>
      </c>
      <c r="B560" s="359" t="s">
        <v>265</v>
      </c>
      <c r="C560" s="224" t="s">
        <v>392</v>
      </c>
      <c r="D560" s="355">
        <v>45292</v>
      </c>
      <c r="E560" s="423">
        <v>45627.1</v>
      </c>
      <c r="F560" s="354">
        <v>0.2</v>
      </c>
    </row>
    <row r="561" spans="1:6" ht="15.75" x14ac:dyDescent="0.25">
      <c r="A561" s="233" t="s">
        <v>332</v>
      </c>
      <c r="B561" s="359" t="s">
        <v>273</v>
      </c>
      <c r="C561" s="224" t="s">
        <v>392</v>
      </c>
      <c r="D561" s="355">
        <v>45292</v>
      </c>
      <c r="E561" s="423">
        <v>44660.5</v>
      </c>
      <c r="F561" s="354">
        <v>0.2</v>
      </c>
    </row>
    <row r="562" spans="1:6" ht="15.75" x14ac:dyDescent="0.25">
      <c r="A562" s="233" t="s">
        <v>333</v>
      </c>
      <c r="B562" s="359" t="s">
        <v>266</v>
      </c>
      <c r="C562" s="224" t="s">
        <v>392</v>
      </c>
      <c r="D562" s="355">
        <v>45292</v>
      </c>
      <c r="E562" s="423">
        <v>54237</v>
      </c>
      <c r="F562" s="354">
        <v>0.2</v>
      </c>
    </row>
    <row r="563" spans="1:6" ht="15.75" x14ac:dyDescent="0.25">
      <c r="A563" s="233" t="s">
        <v>334</v>
      </c>
      <c r="B563" s="359" t="s">
        <v>267</v>
      </c>
      <c r="C563" s="224" t="s">
        <v>392</v>
      </c>
      <c r="D563" s="355">
        <v>45292</v>
      </c>
      <c r="E563" s="423">
        <v>9075.3000000000011</v>
      </c>
      <c r="F563" s="354">
        <v>0.2</v>
      </c>
    </row>
    <row r="564" spans="1:6" ht="15.75" x14ac:dyDescent="0.25">
      <c r="A564" s="233" t="s">
        <v>335</v>
      </c>
      <c r="B564" s="359" t="s">
        <v>268</v>
      </c>
      <c r="C564" s="224" t="s">
        <v>392</v>
      </c>
      <c r="D564" s="355">
        <v>45292</v>
      </c>
      <c r="E564" s="423">
        <v>10077.699999999999</v>
      </c>
      <c r="F564" s="354">
        <v>0.2</v>
      </c>
    </row>
    <row r="565" spans="1:6" ht="15.75" x14ac:dyDescent="0.25">
      <c r="A565" s="233" t="s">
        <v>336</v>
      </c>
      <c r="B565" s="359" t="s">
        <v>269</v>
      </c>
      <c r="C565" s="224" t="s">
        <v>392</v>
      </c>
      <c r="D565" s="355">
        <v>45292</v>
      </c>
      <c r="E565" s="423">
        <v>9666</v>
      </c>
      <c r="F565" s="354">
        <v>0.2</v>
      </c>
    </row>
    <row r="566" spans="1:6" ht="15.75" x14ac:dyDescent="0.25">
      <c r="A566" s="233" t="s">
        <v>337</v>
      </c>
      <c r="B566" s="370" t="s">
        <v>274</v>
      </c>
      <c r="C566" s="224"/>
      <c r="D566" s="355"/>
      <c r="E566" s="423"/>
      <c r="F566" s="354"/>
    </row>
    <row r="567" spans="1:6" ht="15.75" x14ac:dyDescent="0.25">
      <c r="A567" s="233" t="s">
        <v>338</v>
      </c>
      <c r="B567" s="370" t="s">
        <v>274</v>
      </c>
      <c r="C567" s="224"/>
      <c r="D567" s="355"/>
      <c r="E567" s="423"/>
      <c r="F567" s="354"/>
    </row>
    <row r="568" spans="1:6" ht="15.75" x14ac:dyDescent="0.25">
      <c r="A568" s="233" t="s">
        <v>339</v>
      </c>
      <c r="B568" s="359" t="s">
        <v>269</v>
      </c>
      <c r="C568" s="224" t="s">
        <v>392</v>
      </c>
      <c r="D568" s="355">
        <v>45292</v>
      </c>
      <c r="E568" s="423">
        <v>22375</v>
      </c>
      <c r="F568" s="354">
        <v>0.2</v>
      </c>
    </row>
    <row r="569" spans="1:6" ht="15.75" x14ac:dyDescent="0.25">
      <c r="A569" s="233" t="s">
        <v>340</v>
      </c>
      <c r="B569" s="359" t="s">
        <v>275</v>
      </c>
      <c r="C569" s="224" t="s">
        <v>392</v>
      </c>
      <c r="D569" s="355">
        <v>45292</v>
      </c>
      <c r="E569" s="423">
        <v>5370</v>
      </c>
      <c r="F569" s="354">
        <v>0.2</v>
      </c>
    </row>
    <row r="570" spans="1:6" ht="15.75" x14ac:dyDescent="0.25">
      <c r="A570" s="233" t="s">
        <v>341</v>
      </c>
      <c r="B570" s="370" t="s">
        <v>276</v>
      </c>
      <c r="C570" s="224"/>
      <c r="D570" s="355"/>
      <c r="E570" s="423"/>
      <c r="F570" s="354"/>
    </row>
    <row r="571" spans="1:6" ht="15.75" x14ac:dyDescent="0.25">
      <c r="A571" s="233" t="s">
        <v>346</v>
      </c>
      <c r="B571" s="359" t="s">
        <v>269</v>
      </c>
      <c r="C571" s="224" t="s">
        <v>392</v>
      </c>
      <c r="D571" s="355">
        <v>45292</v>
      </c>
      <c r="E571" s="423">
        <v>17810.5</v>
      </c>
      <c r="F571" s="354">
        <v>0.2</v>
      </c>
    </row>
    <row r="572" spans="1:6" ht="15.75" x14ac:dyDescent="0.25">
      <c r="A572" s="233" t="s">
        <v>347</v>
      </c>
      <c r="B572" s="359" t="s">
        <v>275</v>
      </c>
      <c r="C572" s="224" t="s">
        <v>392</v>
      </c>
      <c r="D572" s="355">
        <v>45292</v>
      </c>
      <c r="E572" s="423">
        <v>4313.9000000000005</v>
      </c>
      <c r="F572" s="354">
        <v>0.2</v>
      </c>
    </row>
    <row r="573" spans="1:6" ht="15.75" x14ac:dyDescent="0.25">
      <c r="A573" s="233" t="s">
        <v>348</v>
      </c>
      <c r="B573" s="359" t="s">
        <v>260</v>
      </c>
      <c r="C573" s="224" t="s">
        <v>392</v>
      </c>
      <c r="D573" s="355">
        <v>45292</v>
      </c>
      <c r="E573" s="423">
        <v>8055</v>
      </c>
      <c r="F573" s="354">
        <v>0.2</v>
      </c>
    </row>
    <row r="574" spans="1:6" ht="15.75" x14ac:dyDescent="0.25">
      <c r="A574" s="233" t="s">
        <v>342</v>
      </c>
      <c r="B574" s="370" t="s">
        <v>277</v>
      </c>
      <c r="C574" s="224"/>
      <c r="D574" s="355"/>
      <c r="E574" s="423"/>
      <c r="F574" s="354"/>
    </row>
    <row r="575" spans="1:6" ht="15.75" x14ac:dyDescent="0.25">
      <c r="A575" s="233" t="s">
        <v>349</v>
      </c>
      <c r="B575" s="359" t="s">
        <v>269</v>
      </c>
      <c r="C575" s="224" t="s">
        <v>392</v>
      </c>
      <c r="D575" s="355">
        <v>45292</v>
      </c>
      <c r="E575" s="423">
        <v>4564.5</v>
      </c>
      <c r="F575" s="354">
        <v>0.2</v>
      </c>
    </row>
    <row r="576" spans="1:6" ht="15.75" x14ac:dyDescent="0.25">
      <c r="A576" s="233" t="s">
        <v>350</v>
      </c>
      <c r="B576" s="359" t="s">
        <v>275</v>
      </c>
      <c r="C576" s="224" t="s">
        <v>392</v>
      </c>
      <c r="D576" s="355">
        <v>45292</v>
      </c>
      <c r="E576" s="423">
        <v>1056.0999999999999</v>
      </c>
      <c r="F576" s="354">
        <v>0.2</v>
      </c>
    </row>
    <row r="577" spans="1:6" ht="15.75" x14ac:dyDescent="0.25">
      <c r="A577" s="233" t="s">
        <v>343</v>
      </c>
      <c r="B577" s="370" t="s">
        <v>278</v>
      </c>
      <c r="C577" s="224"/>
      <c r="D577" s="355"/>
      <c r="E577" s="423"/>
      <c r="F577" s="354"/>
    </row>
    <row r="578" spans="1:6" ht="15.75" x14ac:dyDescent="0.25">
      <c r="A578" s="233" t="s">
        <v>351</v>
      </c>
      <c r="B578" s="359" t="s">
        <v>260</v>
      </c>
      <c r="C578" s="224" t="s">
        <v>392</v>
      </c>
      <c r="D578" s="355">
        <v>45292</v>
      </c>
      <c r="E578" s="423">
        <v>7160</v>
      </c>
      <c r="F578" s="354">
        <v>0.2</v>
      </c>
    </row>
    <row r="579" spans="1:6" ht="31.5" x14ac:dyDescent="0.25">
      <c r="A579" s="233" t="s">
        <v>344</v>
      </c>
      <c r="B579" s="370" t="s">
        <v>279</v>
      </c>
      <c r="C579" s="224"/>
      <c r="D579" s="355"/>
      <c r="E579" s="356"/>
      <c r="F579" s="354"/>
    </row>
    <row r="580" spans="1:6" ht="51" customHeight="1" x14ac:dyDescent="0.25">
      <c r="A580" s="233" t="s">
        <v>352</v>
      </c>
      <c r="B580" s="359" t="s">
        <v>280</v>
      </c>
      <c r="C580" s="224" t="s">
        <v>392</v>
      </c>
      <c r="D580" s="355">
        <v>45292</v>
      </c>
      <c r="E580" s="423">
        <v>2165.9</v>
      </c>
      <c r="F580" s="354">
        <v>0.2</v>
      </c>
    </row>
    <row r="581" spans="1:6" ht="36.75" customHeight="1" x14ac:dyDescent="0.25">
      <c r="A581" s="233" t="s">
        <v>353</v>
      </c>
      <c r="B581" s="359" t="s">
        <v>281</v>
      </c>
      <c r="C581" s="224" t="s">
        <v>392</v>
      </c>
      <c r="D581" s="355">
        <v>45292</v>
      </c>
      <c r="E581" s="423">
        <v>2165.9</v>
      </c>
      <c r="F581" s="354">
        <v>0.2</v>
      </c>
    </row>
    <row r="582" spans="1:6" ht="15.75" x14ac:dyDescent="0.25">
      <c r="A582" s="233" t="s">
        <v>354</v>
      </c>
      <c r="B582" s="359" t="s">
        <v>275</v>
      </c>
      <c r="C582" s="224" t="s">
        <v>392</v>
      </c>
      <c r="D582" s="355">
        <v>45292</v>
      </c>
      <c r="E582" s="423">
        <v>2165.9</v>
      </c>
      <c r="F582" s="354">
        <v>0.2</v>
      </c>
    </row>
    <row r="583" spans="1:6" ht="15.75" x14ac:dyDescent="0.25">
      <c r="A583" s="233" t="s">
        <v>355</v>
      </c>
      <c r="B583" s="359" t="s">
        <v>282</v>
      </c>
      <c r="C583" s="224" t="s">
        <v>392</v>
      </c>
      <c r="D583" s="355">
        <v>45292</v>
      </c>
      <c r="E583" s="423">
        <v>2165.9</v>
      </c>
      <c r="F583" s="354">
        <v>0.2</v>
      </c>
    </row>
    <row r="584" spans="1:6" s="8" customFormat="1" ht="31.5" x14ac:dyDescent="0.25">
      <c r="A584" s="350" t="s">
        <v>356</v>
      </c>
      <c r="B584" s="369" t="s">
        <v>286</v>
      </c>
      <c r="C584" s="352"/>
      <c r="D584" s="267"/>
      <c r="E584" s="423"/>
      <c r="F584" s="354"/>
    </row>
    <row r="585" spans="1:6" ht="15.75" x14ac:dyDescent="0.25">
      <c r="A585" s="233" t="s">
        <v>357</v>
      </c>
      <c r="B585" s="359" t="s">
        <v>285</v>
      </c>
      <c r="C585" s="224" t="s">
        <v>392</v>
      </c>
      <c r="D585" s="355">
        <v>45292</v>
      </c>
      <c r="E585" s="423">
        <v>2685</v>
      </c>
      <c r="F585" s="354">
        <v>0.2</v>
      </c>
    </row>
    <row r="586" spans="1:6" ht="38.25" customHeight="1" x14ac:dyDescent="0.25">
      <c r="A586" s="233" t="s">
        <v>358</v>
      </c>
      <c r="B586" s="359" t="s">
        <v>287</v>
      </c>
      <c r="C586" s="224" t="s">
        <v>392</v>
      </c>
      <c r="D586" s="355">
        <v>45292</v>
      </c>
      <c r="E586" s="423">
        <v>4027.5</v>
      </c>
      <c r="F586" s="354">
        <v>0.2</v>
      </c>
    </row>
    <row r="587" spans="1:6" ht="15.75" x14ac:dyDescent="0.25">
      <c r="A587" s="233" t="s">
        <v>359</v>
      </c>
      <c r="B587" s="359" t="s">
        <v>283</v>
      </c>
      <c r="C587" s="224" t="s">
        <v>392</v>
      </c>
      <c r="D587" s="355">
        <v>45292</v>
      </c>
      <c r="E587" s="423">
        <v>4654</v>
      </c>
      <c r="F587" s="354">
        <v>0.2</v>
      </c>
    </row>
    <row r="588" spans="1:6" ht="15.75" x14ac:dyDescent="0.25">
      <c r="A588" s="233" t="s">
        <v>360</v>
      </c>
      <c r="B588" s="359" t="s">
        <v>261</v>
      </c>
      <c r="C588" s="224" t="s">
        <v>392</v>
      </c>
      <c r="D588" s="355">
        <v>45292</v>
      </c>
      <c r="E588" s="423">
        <v>4385.5</v>
      </c>
      <c r="F588" s="354">
        <v>0.2</v>
      </c>
    </row>
    <row r="589" spans="1:6" ht="15.75" x14ac:dyDescent="0.25">
      <c r="A589" s="233" t="s">
        <v>373</v>
      </c>
      <c r="B589" s="359" t="s">
        <v>262</v>
      </c>
      <c r="C589" s="224" t="s">
        <v>392</v>
      </c>
      <c r="D589" s="355">
        <v>45292</v>
      </c>
      <c r="E589" s="423">
        <v>4475</v>
      </c>
      <c r="F589" s="354">
        <v>0.2</v>
      </c>
    </row>
    <row r="590" spans="1:6" ht="15.75" x14ac:dyDescent="0.25">
      <c r="A590" s="233" t="s">
        <v>374</v>
      </c>
      <c r="B590" s="359" t="s">
        <v>263</v>
      </c>
      <c r="C590" s="224" t="s">
        <v>392</v>
      </c>
      <c r="D590" s="355">
        <v>45292</v>
      </c>
      <c r="E590" s="423">
        <v>4296</v>
      </c>
      <c r="F590" s="354">
        <v>0.2</v>
      </c>
    </row>
    <row r="591" spans="1:6" ht="15.75" x14ac:dyDescent="0.25">
      <c r="A591" s="233" t="s">
        <v>375</v>
      </c>
      <c r="B591" s="359" t="s">
        <v>264</v>
      </c>
      <c r="C591" s="224" t="s">
        <v>392</v>
      </c>
      <c r="D591" s="355">
        <v>45292</v>
      </c>
      <c r="E591" s="423">
        <v>4743.5</v>
      </c>
      <c r="F591" s="354">
        <v>0.2</v>
      </c>
    </row>
    <row r="592" spans="1:6" ht="15.75" x14ac:dyDescent="0.25">
      <c r="A592" s="233" t="s">
        <v>376</v>
      </c>
      <c r="B592" s="359" t="s">
        <v>265</v>
      </c>
      <c r="C592" s="224" t="s">
        <v>392</v>
      </c>
      <c r="D592" s="355">
        <v>45292</v>
      </c>
      <c r="E592" s="423">
        <v>5083.5999999999995</v>
      </c>
      <c r="F592" s="354">
        <v>0.2</v>
      </c>
    </row>
    <row r="593" spans="1:6" ht="15.75" x14ac:dyDescent="0.25">
      <c r="A593" s="233" t="s">
        <v>377</v>
      </c>
      <c r="B593" s="359" t="s">
        <v>284</v>
      </c>
      <c r="C593" s="224" t="s">
        <v>392</v>
      </c>
      <c r="D593" s="355">
        <v>45292</v>
      </c>
      <c r="E593" s="423">
        <v>5871.2</v>
      </c>
      <c r="F593" s="354">
        <v>0.2</v>
      </c>
    </row>
    <row r="594" spans="1:6" ht="15.75" x14ac:dyDescent="0.25">
      <c r="A594" s="233" t="s">
        <v>378</v>
      </c>
      <c r="B594" s="359" t="s">
        <v>266</v>
      </c>
      <c r="C594" s="224" t="s">
        <v>392</v>
      </c>
      <c r="D594" s="355">
        <v>45292</v>
      </c>
      <c r="E594" s="423">
        <v>7607.5</v>
      </c>
      <c r="F594" s="354">
        <v>0.2</v>
      </c>
    </row>
    <row r="595" spans="1:6" ht="15.75" x14ac:dyDescent="0.25">
      <c r="A595" s="233" t="s">
        <v>379</v>
      </c>
      <c r="B595" s="359" t="s">
        <v>259</v>
      </c>
      <c r="C595" s="224" t="s">
        <v>392</v>
      </c>
      <c r="D595" s="355">
        <v>45292</v>
      </c>
      <c r="E595" s="423">
        <v>1861.6000000000001</v>
      </c>
      <c r="F595" s="354">
        <v>0.2</v>
      </c>
    </row>
    <row r="596" spans="1:6" ht="15.75" x14ac:dyDescent="0.25">
      <c r="A596" s="233" t="s">
        <v>380</v>
      </c>
      <c r="B596" s="359" t="s">
        <v>288</v>
      </c>
      <c r="C596" s="224" t="s">
        <v>392</v>
      </c>
      <c r="D596" s="355">
        <v>45292</v>
      </c>
      <c r="E596" s="423">
        <v>2344.1600000000003</v>
      </c>
      <c r="F596" s="354">
        <v>0.2</v>
      </c>
    </row>
    <row r="597" spans="1:6" ht="15.75" x14ac:dyDescent="0.25">
      <c r="A597" s="233" t="s">
        <v>381</v>
      </c>
      <c r="B597" s="359" t="s">
        <v>289</v>
      </c>
      <c r="C597" s="224" t="s">
        <v>392</v>
      </c>
      <c r="D597" s="355">
        <v>45292</v>
      </c>
      <c r="E597" s="423">
        <v>2308.096</v>
      </c>
      <c r="F597" s="354">
        <v>0.2</v>
      </c>
    </row>
    <row r="598" spans="1:6" ht="15.75" x14ac:dyDescent="0.25">
      <c r="A598" s="233" t="s">
        <v>382</v>
      </c>
      <c r="B598" s="359" t="s">
        <v>290</v>
      </c>
      <c r="C598" s="224" t="s">
        <v>392</v>
      </c>
      <c r="D598" s="355">
        <v>45292</v>
      </c>
      <c r="E598" s="423">
        <v>2272.0320000000002</v>
      </c>
      <c r="F598" s="354">
        <v>0.2</v>
      </c>
    </row>
    <row r="599" spans="1:6" ht="31.5" x14ac:dyDescent="0.25">
      <c r="A599" s="233" t="s">
        <v>361</v>
      </c>
      <c r="B599" s="370" t="s">
        <v>291</v>
      </c>
      <c r="C599" s="224"/>
      <c r="D599" s="355"/>
      <c r="E599" s="356"/>
      <c r="F599" s="354"/>
    </row>
    <row r="600" spans="1:6" ht="15.75" x14ac:dyDescent="0.25">
      <c r="A600" s="233" t="s">
        <v>362</v>
      </c>
      <c r="B600" s="359" t="s">
        <v>288</v>
      </c>
      <c r="C600" s="224" t="s">
        <v>392</v>
      </c>
      <c r="D600" s="355">
        <v>45292</v>
      </c>
      <c r="E600" s="423">
        <v>3383.1</v>
      </c>
      <c r="F600" s="354">
        <v>0.2</v>
      </c>
    </row>
    <row r="601" spans="1:6" ht="15.75" x14ac:dyDescent="0.25">
      <c r="A601" s="233" t="s">
        <v>363</v>
      </c>
      <c r="B601" s="359" t="s">
        <v>289</v>
      </c>
      <c r="C601" s="224" t="s">
        <v>392</v>
      </c>
      <c r="D601" s="355">
        <v>45292</v>
      </c>
      <c r="E601" s="423">
        <v>3078.7999999999997</v>
      </c>
      <c r="F601" s="354">
        <v>0.2</v>
      </c>
    </row>
    <row r="602" spans="1:6" ht="15.75" x14ac:dyDescent="0.25">
      <c r="A602" s="233" t="s">
        <v>364</v>
      </c>
      <c r="B602" s="359" t="s">
        <v>290</v>
      </c>
      <c r="C602" s="224" t="s">
        <v>392</v>
      </c>
      <c r="D602" s="355">
        <v>45292</v>
      </c>
      <c r="E602" s="423">
        <v>644.4</v>
      </c>
      <c r="F602" s="354">
        <v>0.2</v>
      </c>
    </row>
    <row r="603" spans="1:6" ht="31.5" x14ac:dyDescent="0.25">
      <c r="A603" s="233" t="s">
        <v>365</v>
      </c>
      <c r="B603" s="370" t="s">
        <v>292</v>
      </c>
      <c r="C603" s="224"/>
      <c r="D603" s="355"/>
      <c r="E603" s="356"/>
      <c r="F603" s="354"/>
    </row>
    <row r="604" spans="1:6" ht="15.75" x14ac:dyDescent="0.25">
      <c r="A604" s="233" t="s">
        <v>238</v>
      </c>
      <c r="B604" s="359" t="s">
        <v>285</v>
      </c>
      <c r="C604" s="224" t="s">
        <v>392</v>
      </c>
      <c r="D604" s="355">
        <v>45292</v>
      </c>
      <c r="E604" s="423">
        <v>2577.5524999999998</v>
      </c>
      <c r="F604" s="354">
        <v>0.2</v>
      </c>
    </row>
    <row r="605" spans="1:6" ht="33" customHeight="1" x14ac:dyDescent="0.25">
      <c r="A605" s="233" t="s">
        <v>366</v>
      </c>
      <c r="B605" s="359" t="s">
        <v>287</v>
      </c>
      <c r="C605" s="224" t="s">
        <v>392</v>
      </c>
      <c r="D605" s="355">
        <v>45292</v>
      </c>
      <c r="E605" s="423">
        <v>2659.5474999999992</v>
      </c>
      <c r="F605" s="354">
        <v>0.2</v>
      </c>
    </row>
    <row r="606" spans="1:6" ht="15.75" x14ac:dyDescent="0.25">
      <c r="A606" s="233" t="s">
        <v>242</v>
      </c>
      <c r="B606" s="359" t="s">
        <v>283</v>
      </c>
      <c r="C606" s="224" t="s">
        <v>392</v>
      </c>
      <c r="D606" s="355">
        <v>45292</v>
      </c>
      <c r="E606" s="423">
        <v>2758.7349999999992</v>
      </c>
      <c r="F606" s="354">
        <v>0.2</v>
      </c>
    </row>
    <row r="607" spans="1:6" ht="15.75" x14ac:dyDescent="0.25">
      <c r="A607" s="233" t="s">
        <v>383</v>
      </c>
      <c r="B607" s="359" t="s">
        <v>261</v>
      </c>
      <c r="C607" s="224" t="s">
        <v>392</v>
      </c>
      <c r="D607" s="355">
        <v>45292</v>
      </c>
      <c r="E607" s="423">
        <v>2709.8024999999998</v>
      </c>
      <c r="F607" s="354">
        <v>0.2</v>
      </c>
    </row>
    <row r="608" spans="1:6" ht="15.75" x14ac:dyDescent="0.25">
      <c r="A608" s="233" t="s">
        <v>384</v>
      </c>
      <c r="B608" s="359" t="s">
        <v>262</v>
      </c>
      <c r="C608" s="224" t="s">
        <v>392</v>
      </c>
      <c r="D608" s="355">
        <v>45292</v>
      </c>
      <c r="E608" s="423">
        <v>2742.8649999999998</v>
      </c>
      <c r="F608" s="354">
        <v>0.2</v>
      </c>
    </row>
    <row r="609" spans="1:6" ht="15.75" x14ac:dyDescent="0.25">
      <c r="A609" s="233" t="s">
        <v>385</v>
      </c>
      <c r="B609" s="359" t="s">
        <v>263</v>
      </c>
      <c r="C609" s="224" t="s">
        <v>392</v>
      </c>
      <c r="D609" s="355">
        <v>45292</v>
      </c>
      <c r="E609" s="423">
        <v>2692.6099999999992</v>
      </c>
      <c r="F609" s="354">
        <v>0.2</v>
      </c>
    </row>
    <row r="610" spans="1:6" ht="15.75" x14ac:dyDescent="0.25">
      <c r="A610" s="233" t="s">
        <v>386</v>
      </c>
      <c r="B610" s="359" t="s">
        <v>264</v>
      </c>
      <c r="C610" s="224" t="s">
        <v>392</v>
      </c>
      <c r="D610" s="355">
        <v>45292</v>
      </c>
      <c r="E610" s="423">
        <v>2758.7349999999992</v>
      </c>
      <c r="F610" s="354">
        <v>0.2</v>
      </c>
    </row>
    <row r="611" spans="1:6" ht="15.75" x14ac:dyDescent="0.25">
      <c r="A611" s="233" t="s">
        <v>387</v>
      </c>
      <c r="B611" s="359" t="s">
        <v>265</v>
      </c>
      <c r="C611" s="224" t="s">
        <v>392</v>
      </c>
      <c r="D611" s="355">
        <v>45292</v>
      </c>
      <c r="E611" s="423">
        <v>2808.99</v>
      </c>
      <c r="F611" s="354">
        <v>0.2</v>
      </c>
    </row>
    <row r="612" spans="1:6" ht="15.75" x14ac:dyDescent="0.25">
      <c r="A612" s="233" t="s">
        <v>388</v>
      </c>
      <c r="B612" s="359" t="s">
        <v>284</v>
      </c>
      <c r="C612" s="224" t="s">
        <v>392</v>
      </c>
      <c r="D612" s="355">
        <v>45292</v>
      </c>
      <c r="E612" s="423">
        <v>2857.9224999999992</v>
      </c>
      <c r="F612" s="354">
        <v>0.2</v>
      </c>
    </row>
    <row r="613" spans="1:6" ht="15.75" x14ac:dyDescent="0.25">
      <c r="A613" s="233" t="s">
        <v>389</v>
      </c>
      <c r="B613" s="359" t="s">
        <v>266</v>
      </c>
      <c r="C613" s="224" t="s">
        <v>392</v>
      </c>
      <c r="D613" s="355">
        <v>45292</v>
      </c>
      <c r="E613" s="423">
        <v>2924.0474999999992</v>
      </c>
      <c r="F613" s="354">
        <v>0.2</v>
      </c>
    </row>
    <row r="614" spans="1:6" ht="15.75" x14ac:dyDescent="0.25">
      <c r="A614" s="233" t="s">
        <v>390</v>
      </c>
      <c r="B614" s="359" t="s">
        <v>259</v>
      </c>
      <c r="C614" s="224" t="s">
        <v>392</v>
      </c>
      <c r="D614" s="355">
        <v>45292</v>
      </c>
      <c r="E614" s="423">
        <v>2462.4949999999994</v>
      </c>
      <c r="F614" s="354">
        <v>0.2</v>
      </c>
    </row>
    <row r="615" spans="1:6" ht="15.75" x14ac:dyDescent="0.25">
      <c r="A615" s="233" t="s">
        <v>367</v>
      </c>
      <c r="B615" s="370" t="s">
        <v>293</v>
      </c>
      <c r="C615" s="224" t="s">
        <v>392</v>
      </c>
      <c r="D615" s="355">
        <v>45292</v>
      </c>
      <c r="E615" s="423">
        <v>794.64</v>
      </c>
      <c r="F615" s="354">
        <v>0.2</v>
      </c>
    </row>
    <row r="616" spans="1:6" ht="15.75" x14ac:dyDescent="0.25">
      <c r="A616" s="233" t="s">
        <v>368</v>
      </c>
      <c r="B616" s="370" t="s">
        <v>294</v>
      </c>
      <c r="C616" s="224" t="s">
        <v>393</v>
      </c>
      <c r="D616" s="355">
        <v>45292</v>
      </c>
      <c r="E616" s="423">
        <v>851.4</v>
      </c>
      <c r="F616" s="354">
        <v>0.2</v>
      </c>
    </row>
    <row r="617" spans="1:6" s="8" customFormat="1" ht="31.5" x14ac:dyDescent="0.25">
      <c r="A617" s="350" t="s">
        <v>369</v>
      </c>
      <c r="B617" s="369" t="s">
        <v>295</v>
      </c>
      <c r="C617" s="352" t="s">
        <v>391</v>
      </c>
      <c r="D617" s="355">
        <v>45292</v>
      </c>
      <c r="E617" s="423">
        <v>737.88</v>
      </c>
      <c r="F617" s="354">
        <v>0.2</v>
      </c>
    </row>
    <row r="618" spans="1:6" ht="15.75" x14ac:dyDescent="0.25">
      <c r="A618" s="233" t="s">
        <v>370</v>
      </c>
      <c r="B618" s="370" t="s">
        <v>296</v>
      </c>
      <c r="C618" s="224" t="s">
        <v>393</v>
      </c>
      <c r="D618" s="355">
        <v>45292</v>
      </c>
      <c r="E618" s="423">
        <v>227.04</v>
      </c>
      <c r="F618" s="354">
        <v>0.2</v>
      </c>
    </row>
    <row r="619" spans="1:6" ht="15.75" x14ac:dyDescent="0.25">
      <c r="A619" s="233" t="s">
        <v>371</v>
      </c>
      <c r="B619" s="370" t="s">
        <v>297</v>
      </c>
      <c r="C619" s="224" t="s">
        <v>394</v>
      </c>
      <c r="D619" s="355">
        <v>45292</v>
      </c>
      <c r="E619" s="423">
        <v>340.56</v>
      </c>
      <c r="F619" s="354">
        <v>0.2</v>
      </c>
    </row>
    <row r="620" spans="1:6" ht="15.75" x14ac:dyDescent="0.25">
      <c r="A620" s="233" t="s">
        <v>372</v>
      </c>
      <c r="B620" s="370" t="s">
        <v>298</v>
      </c>
      <c r="C620" s="224" t="s">
        <v>393</v>
      </c>
      <c r="D620" s="355">
        <v>45292</v>
      </c>
      <c r="E620" s="423">
        <v>113.52</v>
      </c>
      <c r="F620" s="354">
        <v>0.2</v>
      </c>
    </row>
    <row r="621" spans="1:6" ht="15.75" x14ac:dyDescent="0.25">
      <c r="A621" s="233" t="s">
        <v>880</v>
      </c>
      <c r="B621" s="370" t="s">
        <v>306</v>
      </c>
      <c r="C621" s="224" t="s">
        <v>398</v>
      </c>
      <c r="D621" s="355">
        <v>45292</v>
      </c>
      <c r="E621" s="423">
        <v>567.6</v>
      </c>
      <c r="F621" s="354">
        <v>0.2</v>
      </c>
    </row>
    <row r="623" spans="1:6" x14ac:dyDescent="0.25">
      <c r="A623" s="5" t="s">
        <v>418</v>
      </c>
    </row>
    <row r="624" spans="1:6" x14ac:dyDescent="0.25">
      <c r="A624" s="474" t="s">
        <v>421</v>
      </c>
      <c r="B624" s="474"/>
      <c r="C624" s="474"/>
      <c r="D624" s="474"/>
      <c r="E624" s="474"/>
    </row>
    <row r="625" spans="1:5" x14ac:dyDescent="0.25">
      <c r="A625" s="474" t="s">
        <v>420</v>
      </c>
      <c r="B625" s="474"/>
      <c r="C625" s="474"/>
      <c r="D625" s="474"/>
      <c r="E625" s="474"/>
    </row>
    <row r="626" spans="1:5" x14ac:dyDescent="0.25">
      <c r="A626" s="474" t="s">
        <v>426</v>
      </c>
      <c r="B626" s="474"/>
      <c r="C626" s="474"/>
      <c r="D626" s="474"/>
      <c r="E626" s="474"/>
    </row>
    <row r="627" spans="1:5" x14ac:dyDescent="0.25">
      <c r="A627" s="474" t="s">
        <v>425</v>
      </c>
      <c r="B627" s="474"/>
      <c r="C627" s="474"/>
      <c r="D627" s="474"/>
      <c r="E627" s="474"/>
    </row>
  </sheetData>
  <autoFilter ref="A12:AE621" xr:uid="{AC0F1A9D-C2D6-4CD9-80EE-67D8DA073D6B}"/>
  <mergeCells count="21">
    <mergeCell ref="A1:F1"/>
    <mergeCell ref="A2:F2"/>
    <mergeCell ref="A3:F3"/>
    <mergeCell ref="A4:F4"/>
    <mergeCell ref="A5:F5"/>
    <mergeCell ref="A624:E624"/>
    <mergeCell ref="A625:E625"/>
    <mergeCell ref="A626:E626"/>
    <mergeCell ref="A627:E627"/>
    <mergeCell ref="B519:F519"/>
    <mergeCell ref="B532:F532"/>
    <mergeCell ref="D11:D12"/>
    <mergeCell ref="E11:F11"/>
    <mergeCell ref="A6:F6"/>
    <mergeCell ref="A7:F7"/>
    <mergeCell ref="A8:F8"/>
    <mergeCell ref="A9:F9"/>
    <mergeCell ref="A11:A12"/>
    <mergeCell ref="B11:B12"/>
    <mergeCell ref="C11:C12"/>
    <mergeCell ref="A10:F10"/>
  </mergeCells>
  <hyperlinks>
    <hyperlink ref="B30" location="'Для экспл РФ'!A307" display="Тариф за обеспечение  бортпитанием*  " xr:uid="{067D7CA3-9587-47AA-A638-F1922AFFEFED}"/>
    <hyperlink ref="B34" location="'Для экспл РФ'!A308" display="L-410Э**" xr:uid="{74428F70-10AD-4495-864E-0A56CD07B317}"/>
    <hyperlink ref="D129" location="'Для экспл РФ'!A309" display="Тарифы за отдельные (дополнительные) услуги по тех. обслуживанию  ВС***" xr:uid="{AFA32615-086A-4753-BED4-3CE9C7DC410C}"/>
  </hyperlinks>
  <pageMargins left="0.70866141732283472" right="0.31496062992125984" top="0.74803149606299213" bottom="0.55118110236220474" header="0.31496062992125984" footer="0.31496062992125984"/>
  <pageSetup paperSize="9" scale="55" orientation="landscape" r:id="rId1"/>
  <rowBreaks count="1" manualBreakCount="1">
    <brk id="75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9F34-E480-4BCF-8578-C280A2B87B7B}">
  <sheetPr>
    <tabColor rgb="FFCCFFCC"/>
  </sheetPr>
  <dimension ref="A1:AD706"/>
  <sheetViews>
    <sheetView view="pageBreakPreview" zoomScaleNormal="80" zoomScaleSheetLayoutView="100" workbookViewId="0">
      <selection activeCell="B304" sqref="B304"/>
    </sheetView>
  </sheetViews>
  <sheetFormatPr defaultRowHeight="15" x14ac:dyDescent="0.25"/>
  <cols>
    <col min="1" max="1" width="9.85546875" style="5" bestFit="1" customWidth="1"/>
    <col min="2" max="2" width="68.28515625" style="2" customWidth="1"/>
    <col min="3" max="3" width="19.28515625" style="2" customWidth="1"/>
    <col min="4" max="4" width="22.7109375" style="2" customWidth="1"/>
    <col min="5" max="5" width="23.140625" style="1" customWidth="1"/>
    <col min="6" max="6" width="23.28515625" style="8" customWidth="1"/>
    <col min="7" max="7" width="14.140625" style="2" customWidth="1"/>
    <col min="8" max="8" width="24.7109375" style="455" customWidth="1"/>
    <col min="9" max="10" width="9.140625" style="2"/>
    <col min="11" max="11" width="12.7109375" style="2" customWidth="1"/>
    <col min="12" max="16384" width="9.140625" style="2"/>
  </cols>
  <sheetData>
    <row r="1" spans="1:8" ht="18.75" x14ac:dyDescent="0.3">
      <c r="A1" s="473" t="s">
        <v>1206</v>
      </c>
      <c r="B1" s="473"/>
      <c r="C1" s="473"/>
      <c r="D1" s="473"/>
      <c r="E1" s="473"/>
      <c r="F1" s="473"/>
    </row>
    <row r="2" spans="1:8" ht="18.75" x14ac:dyDescent="0.3">
      <c r="A2" s="473" t="s">
        <v>1207</v>
      </c>
      <c r="B2" s="473"/>
      <c r="C2" s="473"/>
      <c r="D2" s="473"/>
      <c r="E2" s="473"/>
      <c r="F2" s="473"/>
    </row>
    <row r="3" spans="1:8" ht="18.75" x14ac:dyDescent="0.3">
      <c r="A3" s="473" t="s">
        <v>1208</v>
      </c>
      <c r="B3" s="473"/>
      <c r="C3" s="473"/>
      <c r="D3" s="473"/>
      <c r="E3" s="473"/>
      <c r="F3" s="473"/>
    </row>
    <row r="4" spans="1:8" ht="18.75" x14ac:dyDescent="0.3">
      <c r="A4" s="473" t="s">
        <v>1382</v>
      </c>
      <c r="B4" s="473"/>
      <c r="C4" s="473"/>
      <c r="D4" s="473"/>
      <c r="E4" s="473"/>
      <c r="F4" s="473"/>
    </row>
    <row r="5" spans="1:8" ht="18.75" x14ac:dyDescent="0.3">
      <c r="A5" s="473" t="s">
        <v>1383</v>
      </c>
      <c r="B5" s="473"/>
      <c r="C5" s="473"/>
      <c r="D5" s="473"/>
      <c r="E5" s="473"/>
      <c r="F5" s="473"/>
    </row>
    <row r="6" spans="1:8" ht="18.75" x14ac:dyDescent="0.25">
      <c r="A6" s="472" t="s">
        <v>404</v>
      </c>
      <c r="B6" s="472"/>
      <c r="C6" s="472"/>
      <c r="D6" s="472"/>
      <c r="E6" s="472"/>
      <c r="F6" s="472"/>
    </row>
    <row r="7" spans="1:8" ht="18.75" x14ac:dyDescent="0.25">
      <c r="A7" s="472" t="s">
        <v>405</v>
      </c>
      <c r="B7" s="472"/>
      <c r="C7" s="472"/>
      <c r="D7" s="472"/>
      <c r="E7" s="472"/>
      <c r="F7" s="472"/>
    </row>
    <row r="8" spans="1:8" ht="18.75" x14ac:dyDescent="0.25">
      <c r="A8" s="472" t="s">
        <v>406</v>
      </c>
      <c r="B8" s="472"/>
      <c r="C8" s="472"/>
      <c r="D8" s="472"/>
      <c r="E8" s="472"/>
      <c r="F8" s="472"/>
    </row>
    <row r="9" spans="1:8" ht="18.75" x14ac:dyDescent="0.25">
      <c r="A9" s="472" t="s">
        <v>407</v>
      </c>
      <c r="B9" s="472"/>
      <c r="C9" s="472"/>
      <c r="D9" s="472"/>
      <c r="E9" s="472"/>
      <c r="F9" s="472"/>
    </row>
    <row r="10" spans="1:8" ht="18.75" x14ac:dyDescent="0.25">
      <c r="A10" s="472" t="s">
        <v>1388</v>
      </c>
      <c r="B10" s="472"/>
      <c r="C10" s="472"/>
      <c r="D10" s="472"/>
      <c r="E10" s="472"/>
      <c r="F10" s="472"/>
    </row>
    <row r="11" spans="1:8" x14ac:dyDescent="0.25">
      <c r="A11" s="475" t="s">
        <v>0</v>
      </c>
      <c r="B11" s="476" t="s">
        <v>1</v>
      </c>
      <c r="C11" s="476" t="s">
        <v>3</v>
      </c>
      <c r="D11" s="476" t="s">
        <v>911</v>
      </c>
      <c r="E11" s="476" t="s">
        <v>910</v>
      </c>
      <c r="F11" s="476"/>
    </row>
    <row r="12" spans="1:8" s="1" customFormat="1" ht="64.5" customHeight="1" x14ac:dyDescent="0.25">
      <c r="A12" s="475"/>
      <c r="B12" s="476"/>
      <c r="C12" s="476"/>
      <c r="D12" s="476"/>
      <c r="E12" s="232" t="s">
        <v>2</v>
      </c>
      <c r="F12" s="231" t="s">
        <v>1387</v>
      </c>
      <c r="G12" s="452" t="s">
        <v>1756</v>
      </c>
      <c r="H12" s="456" t="s">
        <v>1757</v>
      </c>
    </row>
    <row r="13" spans="1:8" s="4" customFormat="1" ht="15.75" x14ac:dyDescent="0.25">
      <c r="A13" s="346" t="s">
        <v>146</v>
      </c>
      <c r="B13" s="347" t="s">
        <v>12</v>
      </c>
      <c r="C13" s="348"/>
      <c r="D13" s="348"/>
      <c r="E13" s="348"/>
      <c r="F13" s="349"/>
      <c r="G13" s="4">
        <v>3275</v>
      </c>
      <c r="H13" s="453"/>
    </row>
    <row r="14" spans="1:8" s="198" customFormat="1" ht="15.75" x14ac:dyDescent="0.25">
      <c r="A14" s="233" t="s">
        <v>455</v>
      </c>
      <c r="B14" s="366" t="s">
        <v>15</v>
      </c>
      <c r="C14" s="366"/>
      <c r="D14" s="366"/>
      <c r="E14" s="366"/>
      <c r="F14" s="366"/>
      <c r="G14" s="4">
        <v>3275</v>
      </c>
      <c r="H14" s="453"/>
    </row>
    <row r="15" spans="1:8" s="107" customFormat="1" ht="15.75" x14ac:dyDescent="0.25">
      <c r="A15" s="350" t="s">
        <v>456</v>
      </c>
      <c r="B15" s="351" t="s">
        <v>16</v>
      </c>
      <c r="C15" s="352" t="s">
        <v>5</v>
      </c>
      <c r="D15" s="267">
        <v>42237</v>
      </c>
      <c r="E15" s="423">
        <v>1758</v>
      </c>
      <c r="F15" s="354">
        <v>0.2</v>
      </c>
      <c r="G15" s="4">
        <v>3275</v>
      </c>
      <c r="H15" s="453"/>
    </row>
    <row r="16" spans="1:8" s="107" customFormat="1" ht="15.75" x14ac:dyDescent="0.25">
      <c r="A16" s="350" t="s">
        <v>457</v>
      </c>
      <c r="B16" s="351" t="s">
        <v>17</v>
      </c>
      <c r="C16" s="352" t="s">
        <v>5</v>
      </c>
      <c r="D16" s="267">
        <v>42237</v>
      </c>
      <c r="E16" s="423">
        <v>1136</v>
      </c>
      <c r="F16" s="354">
        <v>0.2</v>
      </c>
      <c r="G16" s="4">
        <v>3275</v>
      </c>
      <c r="H16" s="453"/>
    </row>
    <row r="17" spans="1:8" ht="15.75" x14ac:dyDescent="0.25">
      <c r="A17" s="233" t="s">
        <v>147</v>
      </c>
      <c r="B17" s="366" t="s">
        <v>19</v>
      </c>
      <c r="C17" s="224" t="s">
        <v>5</v>
      </c>
      <c r="D17" s="355">
        <v>45292</v>
      </c>
      <c r="E17" s="228">
        <v>85990</v>
      </c>
      <c r="F17" s="354">
        <v>0.2</v>
      </c>
      <c r="G17" s="4">
        <v>3275</v>
      </c>
      <c r="H17" s="453"/>
    </row>
    <row r="18" spans="1:8" ht="15.75" x14ac:dyDescent="0.25">
      <c r="A18" s="233" t="s">
        <v>148</v>
      </c>
      <c r="B18" s="366" t="s">
        <v>40</v>
      </c>
      <c r="C18" s="224" t="s">
        <v>20</v>
      </c>
      <c r="D18" s="355">
        <v>44927</v>
      </c>
      <c r="E18" s="228">
        <v>365</v>
      </c>
      <c r="F18" s="354">
        <v>0.2</v>
      </c>
      <c r="G18" s="4">
        <v>3275</v>
      </c>
      <c r="H18" s="453"/>
    </row>
    <row r="19" spans="1:8" ht="15.75" x14ac:dyDescent="0.25">
      <c r="A19" s="233" t="s">
        <v>149</v>
      </c>
      <c r="B19" s="366" t="s">
        <v>21</v>
      </c>
      <c r="C19" s="224" t="s">
        <v>20</v>
      </c>
      <c r="D19" s="355">
        <v>45312</v>
      </c>
      <c r="E19" s="228">
        <v>42.52</v>
      </c>
      <c r="F19" s="354">
        <v>0.2</v>
      </c>
      <c r="G19" s="4">
        <v>3275</v>
      </c>
      <c r="H19" s="453"/>
    </row>
    <row r="20" spans="1:8" s="8" customFormat="1" ht="15.75" x14ac:dyDescent="0.25">
      <c r="A20" s="350" t="s">
        <v>458</v>
      </c>
      <c r="B20" s="367" t="s">
        <v>22</v>
      </c>
      <c r="C20" s="357"/>
      <c r="D20" s="357"/>
      <c r="E20" s="357"/>
      <c r="F20" s="357"/>
      <c r="G20" s="4">
        <v>3275</v>
      </c>
      <c r="H20" s="453"/>
    </row>
    <row r="21" spans="1:8" ht="31.5" x14ac:dyDescent="0.25">
      <c r="A21" s="233" t="s">
        <v>465</v>
      </c>
      <c r="B21" s="358" t="s">
        <v>462</v>
      </c>
      <c r="C21" s="224" t="s">
        <v>23</v>
      </c>
      <c r="D21" s="355">
        <v>45312</v>
      </c>
      <c r="E21" s="423">
        <v>7498</v>
      </c>
      <c r="F21" s="354">
        <v>0.2</v>
      </c>
      <c r="G21" s="4">
        <v>3275</v>
      </c>
      <c r="H21" s="453"/>
    </row>
    <row r="22" spans="1:8" ht="15.75" x14ac:dyDescent="0.25">
      <c r="A22" s="233" t="s">
        <v>466</v>
      </c>
      <c r="B22" s="358" t="s">
        <v>467</v>
      </c>
      <c r="C22" s="224" t="s">
        <v>23</v>
      </c>
      <c r="D22" s="355">
        <v>45312</v>
      </c>
      <c r="E22" s="423">
        <f>E21/2</f>
        <v>3749</v>
      </c>
      <c r="F22" s="354">
        <v>0.2</v>
      </c>
      <c r="G22" s="4">
        <v>3275</v>
      </c>
      <c r="H22" s="453"/>
    </row>
    <row r="23" spans="1:8" ht="31.5" x14ac:dyDescent="0.25">
      <c r="A23" s="233" t="s">
        <v>469</v>
      </c>
      <c r="B23" s="358" t="s">
        <v>468</v>
      </c>
      <c r="C23" s="224" t="s">
        <v>23</v>
      </c>
      <c r="D23" s="355">
        <v>45312</v>
      </c>
      <c r="E23" s="228">
        <f>E22</f>
        <v>3749</v>
      </c>
      <c r="F23" s="354">
        <v>0.2</v>
      </c>
      <c r="G23" s="4">
        <v>3275</v>
      </c>
      <c r="H23" s="453"/>
    </row>
    <row r="24" spans="1:8" ht="31.5" customHeight="1" x14ac:dyDescent="0.25">
      <c r="A24" s="233" t="s">
        <v>459</v>
      </c>
      <c r="B24" s="226" t="s">
        <v>464</v>
      </c>
      <c r="C24" s="224" t="s">
        <v>24</v>
      </c>
      <c r="D24" s="355">
        <v>45312</v>
      </c>
      <c r="E24" s="228">
        <v>8247</v>
      </c>
      <c r="F24" s="354">
        <v>0.2</v>
      </c>
      <c r="G24" s="4">
        <v>3275</v>
      </c>
      <c r="H24" s="453"/>
    </row>
    <row r="25" spans="1:8" ht="15.75" x14ac:dyDescent="0.25">
      <c r="A25" s="233" t="s">
        <v>460</v>
      </c>
      <c r="B25" s="366" t="s">
        <v>25</v>
      </c>
      <c r="C25" s="224" t="s">
        <v>23</v>
      </c>
      <c r="D25" s="355">
        <v>45312</v>
      </c>
      <c r="E25" s="228">
        <v>3289</v>
      </c>
      <c r="F25" s="354">
        <v>0.2</v>
      </c>
      <c r="G25" s="4">
        <v>3275</v>
      </c>
      <c r="H25" s="453"/>
    </row>
    <row r="26" spans="1:8" s="8" customFormat="1" ht="63" x14ac:dyDescent="0.25">
      <c r="A26" s="233" t="s">
        <v>461</v>
      </c>
      <c r="B26" s="367" t="s">
        <v>26</v>
      </c>
      <c r="C26" s="224" t="s">
        <v>1241</v>
      </c>
      <c r="D26" s="355"/>
      <c r="E26" s="267" t="s">
        <v>413</v>
      </c>
      <c r="F26" s="267"/>
      <c r="G26" s="4">
        <v>3275</v>
      </c>
      <c r="H26" s="453"/>
    </row>
    <row r="27" spans="1:8" ht="15.75" x14ac:dyDescent="0.25">
      <c r="A27" s="233" t="s">
        <v>470</v>
      </c>
      <c r="B27" s="367" t="s">
        <v>27</v>
      </c>
      <c r="C27" s="224" t="s">
        <v>41</v>
      </c>
      <c r="D27" s="355">
        <v>45292</v>
      </c>
      <c r="E27" s="423">
        <f>770*1.1352</f>
        <v>874.10400000000004</v>
      </c>
      <c r="F27" s="354">
        <v>0.2</v>
      </c>
      <c r="G27" s="4">
        <v>3275</v>
      </c>
      <c r="H27" s="453"/>
    </row>
    <row r="28" spans="1:8" ht="15.75" x14ac:dyDescent="0.25">
      <c r="A28" s="233" t="s">
        <v>471</v>
      </c>
      <c r="B28" s="366" t="s">
        <v>28</v>
      </c>
      <c r="C28" s="224" t="s">
        <v>41</v>
      </c>
      <c r="D28" s="355">
        <v>45292</v>
      </c>
      <c r="E28" s="423">
        <v>253</v>
      </c>
      <c r="F28" s="354" t="s">
        <v>1606</v>
      </c>
      <c r="G28" s="4">
        <v>3275</v>
      </c>
      <c r="H28" s="453"/>
    </row>
    <row r="29" spans="1:8" s="8" customFormat="1" ht="15.75" x14ac:dyDescent="0.25">
      <c r="A29" s="350" t="s">
        <v>472</v>
      </c>
      <c r="B29" s="367" t="s">
        <v>29</v>
      </c>
      <c r="C29" s="352" t="s">
        <v>23</v>
      </c>
      <c r="D29" s="355">
        <v>45292</v>
      </c>
      <c r="E29" s="228">
        <v>2614</v>
      </c>
      <c r="F29" s="354">
        <v>0.2</v>
      </c>
      <c r="G29" s="4">
        <v>3275</v>
      </c>
      <c r="H29" s="453"/>
    </row>
    <row r="30" spans="1:8" s="8" customFormat="1" ht="15.75" x14ac:dyDescent="0.25">
      <c r="A30" s="233" t="s">
        <v>473</v>
      </c>
      <c r="B30" s="449" t="s">
        <v>419</v>
      </c>
      <c r="C30" s="352"/>
      <c r="D30" s="355"/>
      <c r="E30" s="356"/>
      <c r="F30" s="354"/>
      <c r="G30" s="4">
        <v>3275</v>
      </c>
      <c r="H30" s="453"/>
    </row>
    <row r="31" spans="1:8" ht="15.75" x14ac:dyDescent="0.25">
      <c r="A31" s="233" t="s">
        <v>483</v>
      </c>
      <c r="B31" s="358" t="s">
        <v>59</v>
      </c>
      <c r="C31" s="224" t="s">
        <v>84</v>
      </c>
      <c r="D31" s="355">
        <v>45312</v>
      </c>
      <c r="E31" s="423">
        <v>5375.0120708539507</v>
      </c>
      <c r="F31" s="354">
        <v>0.2</v>
      </c>
      <c r="G31" s="4">
        <v>3275</v>
      </c>
      <c r="H31" s="453"/>
    </row>
    <row r="32" spans="1:8" ht="15.75" x14ac:dyDescent="0.25">
      <c r="A32" s="233" t="s">
        <v>484</v>
      </c>
      <c r="B32" s="358" t="s">
        <v>60</v>
      </c>
      <c r="C32" s="224" t="s">
        <v>84</v>
      </c>
      <c r="D32" s="355">
        <v>45312</v>
      </c>
      <c r="E32" s="423">
        <v>5707.977420375877</v>
      </c>
      <c r="F32" s="354">
        <v>0.2</v>
      </c>
      <c r="G32" s="4">
        <v>3275</v>
      </c>
      <c r="H32" s="453"/>
    </row>
    <row r="33" spans="1:8" ht="15.75" x14ac:dyDescent="0.25">
      <c r="A33" s="233" t="s">
        <v>485</v>
      </c>
      <c r="B33" s="358" t="s">
        <v>61</v>
      </c>
      <c r="C33" s="224" t="s">
        <v>84</v>
      </c>
      <c r="D33" s="355">
        <v>45312</v>
      </c>
      <c r="E33" s="228">
        <v>10126.647850313231</v>
      </c>
      <c r="F33" s="354">
        <v>0.2</v>
      </c>
      <c r="G33" s="4">
        <v>3275</v>
      </c>
      <c r="H33" s="453"/>
    </row>
    <row r="34" spans="1:8" s="8" customFormat="1" ht="15.75" x14ac:dyDescent="0.25">
      <c r="A34" s="350" t="s">
        <v>486</v>
      </c>
      <c r="B34" s="358" t="s">
        <v>422</v>
      </c>
      <c r="C34" s="352" t="s">
        <v>84</v>
      </c>
      <c r="D34" s="355">
        <v>45312</v>
      </c>
      <c r="E34" s="423">
        <v>5330.4088720738664</v>
      </c>
      <c r="F34" s="354">
        <v>0.2</v>
      </c>
      <c r="G34" s="4">
        <v>3275</v>
      </c>
      <c r="H34" s="453"/>
    </row>
    <row r="35" spans="1:8" ht="15.75" x14ac:dyDescent="0.25">
      <c r="A35" s="233" t="s">
        <v>487</v>
      </c>
      <c r="B35" s="358" t="s">
        <v>62</v>
      </c>
      <c r="C35" s="224" t="s">
        <v>84</v>
      </c>
      <c r="D35" s="355">
        <v>45312</v>
      </c>
      <c r="E35" s="423">
        <v>7750.12</v>
      </c>
      <c r="F35" s="354">
        <v>0.2</v>
      </c>
      <c r="G35" s="4">
        <v>3275</v>
      </c>
      <c r="H35" s="453"/>
    </row>
    <row r="36" spans="1:8" ht="15.75" x14ac:dyDescent="0.25">
      <c r="A36" s="233" t="s">
        <v>488</v>
      </c>
      <c r="B36" s="358" t="s">
        <v>63</v>
      </c>
      <c r="C36" s="224" t="s">
        <v>84</v>
      </c>
      <c r="D36" s="355">
        <v>45312</v>
      </c>
      <c r="E36" s="228">
        <v>10178.799999999999</v>
      </c>
      <c r="F36" s="354">
        <v>0.2</v>
      </c>
      <c r="G36" s="4">
        <v>3275</v>
      </c>
      <c r="H36" s="453"/>
    </row>
    <row r="37" spans="1:8" ht="15.75" x14ac:dyDescent="0.25">
      <c r="A37" s="233" t="s">
        <v>489</v>
      </c>
      <c r="B37" s="358" t="s">
        <v>64</v>
      </c>
      <c r="C37" s="224" t="s">
        <v>84</v>
      </c>
      <c r="D37" s="355">
        <v>45312</v>
      </c>
      <c r="E37" s="423">
        <v>17226.981183646563</v>
      </c>
      <c r="F37" s="354">
        <v>0.2</v>
      </c>
      <c r="G37" s="4">
        <v>3275</v>
      </c>
      <c r="H37" s="453"/>
    </row>
    <row r="38" spans="1:8" ht="15.75" x14ac:dyDescent="0.25">
      <c r="A38" s="233" t="s">
        <v>490</v>
      </c>
      <c r="B38" s="358" t="s">
        <v>65</v>
      </c>
      <c r="C38" s="224" t="s">
        <v>84</v>
      </c>
      <c r="D38" s="355">
        <v>45312</v>
      </c>
      <c r="E38" s="423">
        <v>19016.981183646563</v>
      </c>
      <c r="F38" s="354">
        <v>0.2</v>
      </c>
      <c r="G38" s="4">
        <v>3275</v>
      </c>
      <c r="H38" s="453"/>
    </row>
    <row r="39" spans="1:8" ht="15.75" x14ac:dyDescent="0.25">
      <c r="A39" s="233" t="s">
        <v>491</v>
      </c>
      <c r="B39" s="358" t="s">
        <v>66</v>
      </c>
      <c r="C39" s="224" t="s">
        <v>84</v>
      </c>
      <c r="D39" s="355">
        <v>45312</v>
      </c>
      <c r="E39" s="228">
        <v>6588.6320708539506</v>
      </c>
      <c r="F39" s="354">
        <v>0.2</v>
      </c>
      <c r="G39" s="4">
        <v>3275</v>
      </c>
      <c r="H39" s="453"/>
    </row>
    <row r="40" spans="1:8" ht="15.75" x14ac:dyDescent="0.25">
      <c r="A40" s="233" t="s">
        <v>492</v>
      </c>
      <c r="B40" s="358" t="s">
        <v>67</v>
      </c>
      <c r="C40" s="224" t="s">
        <v>84</v>
      </c>
      <c r="D40" s="355">
        <v>45312</v>
      </c>
      <c r="E40" s="423">
        <v>6723.478737520617</v>
      </c>
      <c r="F40" s="354">
        <v>0.2</v>
      </c>
      <c r="G40" s="4">
        <v>3275</v>
      </c>
      <c r="H40" s="453"/>
    </row>
    <row r="41" spans="1:8" ht="15.75" x14ac:dyDescent="0.25">
      <c r="A41" s="233" t="s">
        <v>493</v>
      </c>
      <c r="B41" s="358" t="s">
        <v>68</v>
      </c>
      <c r="C41" s="224" t="s">
        <v>84</v>
      </c>
      <c r="D41" s="355">
        <v>45312</v>
      </c>
      <c r="E41" s="423">
        <v>7802.2520708539505</v>
      </c>
      <c r="F41" s="354">
        <v>0.2</v>
      </c>
      <c r="G41" s="4">
        <v>3275</v>
      </c>
      <c r="H41" s="453"/>
    </row>
    <row r="42" spans="1:8" ht="15.75" x14ac:dyDescent="0.25">
      <c r="A42" s="233" t="s">
        <v>494</v>
      </c>
      <c r="B42" s="358" t="s">
        <v>69</v>
      </c>
      <c r="C42" s="224" t="s">
        <v>84</v>
      </c>
      <c r="D42" s="355">
        <v>45312</v>
      </c>
      <c r="E42" s="228">
        <v>6723.478737520617</v>
      </c>
      <c r="F42" s="354">
        <v>0.2</v>
      </c>
      <c r="G42" s="4">
        <v>3275</v>
      </c>
      <c r="H42" s="453"/>
    </row>
    <row r="43" spans="1:8" ht="15.75" x14ac:dyDescent="0.25">
      <c r="A43" s="233" t="s">
        <v>495</v>
      </c>
      <c r="B43" s="358" t="s">
        <v>70</v>
      </c>
      <c r="C43" s="224" t="s">
        <v>84</v>
      </c>
      <c r="D43" s="355">
        <v>45312</v>
      </c>
      <c r="E43" s="423">
        <v>11916.647850313231</v>
      </c>
      <c r="F43" s="354">
        <v>0.2</v>
      </c>
      <c r="G43" s="4">
        <v>3275</v>
      </c>
      <c r="H43" s="453"/>
    </row>
    <row r="44" spans="1:8" ht="15.75" x14ac:dyDescent="0.25">
      <c r="A44" s="233" t="s">
        <v>496</v>
      </c>
      <c r="B44" s="358" t="s">
        <v>71</v>
      </c>
      <c r="C44" s="224" t="s">
        <v>84</v>
      </c>
      <c r="D44" s="355">
        <v>45312</v>
      </c>
      <c r="E44" s="423">
        <v>13646.981183646565</v>
      </c>
      <c r="F44" s="354">
        <v>0.2</v>
      </c>
      <c r="G44" s="4">
        <v>3275</v>
      </c>
      <c r="H44" s="453"/>
    </row>
    <row r="45" spans="1:8" ht="15.75" x14ac:dyDescent="0.25">
      <c r="A45" s="233" t="s">
        <v>497</v>
      </c>
      <c r="B45" s="358" t="s">
        <v>72</v>
      </c>
      <c r="C45" s="224" t="s">
        <v>84</v>
      </c>
      <c r="D45" s="355">
        <v>45312</v>
      </c>
      <c r="E45" s="228">
        <v>15556.314516979897</v>
      </c>
      <c r="F45" s="354">
        <v>0.2</v>
      </c>
      <c r="G45" s="4">
        <v>3275</v>
      </c>
      <c r="H45" s="453"/>
    </row>
    <row r="46" spans="1:8" ht="15.75" x14ac:dyDescent="0.25">
      <c r="A46" s="233" t="s">
        <v>498</v>
      </c>
      <c r="B46" s="358" t="s">
        <v>73</v>
      </c>
      <c r="C46" s="224" t="s">
        <v>84</v>
      </c>
      <c r="D46" s="355">
        <v>45312</v>
      </c>
      <c r="E46" s="423">
        <v>8746.178737520615</v>
      </c>
      <c r="F46" s="354">
        <v>0.2</v>
      </c>
      <c r="G46" s="4">
        <v>3275</v>
      </c>
      <c r="H46" s="453"/>
    </row>
    <row r="47" spans="1:8" ht="15.75" x14ac:dyDescent="0.25">
      <c r="A47" s="233" t="s">
        <v>499</v>
      </c>
      <c r="B47" s="358" t="s">
        <v>32</v>
      </c>
      <c r="C47" s="224" t="s">
        <v>84</v>
      </c>
      <c r="D47" s="355">
        <v>45312</v>
      </c>
      <c r="E47" s="423">
        <v>12751.981183646565</v>
      </c>
      <c r="F47" s="354">
        <v>0.2</v>
      </c>
      <c r="G47" s="4">
        <v>3275</v>
      </c>
      <c r="H47" s="453"/>
    </row>
    <row r="48" spans="1:8" ht="15.75" x14ac:dyDescent="0.25">
      <c r="A48" s="233" t="s">
        <v>500</v>
      </c>
      <c r="B48" s="358" t="s">
        <v>74</v>
      </c>
      <c r="C48" s="224" t="s">
        <v>84</v>
      </c>
      <c r="D48" s="355">
        <v>45312</v>
      </c>
      <c r="E48" s="228">
        <v>15735.314516979897</v>
      </c>
      <c r="F48" s="354">
        <v>0.2</v>
      </c>
      <c r="G48" s="4">
        <v>3275</v>
      </c>
      <c r="H48" s="453"/>
    </row>
    <row r="49" spans="1:8" s="8" customFormat="1" ht="15.75" x14ac:dyDescent="0.25">
      <c r="A49" s="350" t="s">
        <v>474</v>
      </c>
      <c r="B49" s="367" t="s">
        <v>299</v>
      </c>
      <c r="C49" s="352" t="s">
        <v>391</v>
      </c>
      <c r="D49" s="355">
        <v>45292</v>
      </c>
      <c r="E49" s="423">
        <v>2213.64</v>
      </c>
      <c r="F49" s="354">
        <v>0.2</v>
      </c>
      <c r="G49" s="4">
        <v>3275</v>
      </c>
      <c r="H49" s="453"/>
    </row>
    <row r="50" spans="1:8" s="8" customFormat="1" ht="31.5" x14ac:dyDescent="0.25">
      <c r="A50" s="350" t="s">
        <v>475</v>
      </c>
      <c r="B50" s="367" t="s">
        <v>300</v>
      </c>
      <c r="C50" s="352" t="s">
        <v>1377</v>
      </c>
      <c r="D50" s="267">
        <v>45292</v>
      </c>
      <c r="E50" s="423">
        <v>55.97</v>
      </c>
      <c r="F50" s="354">
        <v>0.2</v>
      </c>
      <c r="G50" s="4">
        <v>3275</v>
      </c>
      <c r="H50" s="453"/>
    </row>
    <row r="51" spans="1:8" s="8" customFormat="1" ht="15.75" x14ac:dyDescent="0.25">
      <c r="A51" s="350" t="s">
        <v>476</v>
      </c>
      <c r="B51" s="367" t="s">
        <v>301</v>
      </c>
      <c r="C51" s="352" t="s">
        <v>395</v>
      </c>
      <c r="D51" s="355">
        <v>45292</v>
      </c>
      <c r="E51" s="228">
        <v>340.56</v>
      </c>
      <c r="F51" s="354">
        <v>0.2</v>
      </c>
      <c r="G51" s="4">
        <v>3275</v>
      </c>
      <c r="H51" s="453"/>
    </row>
    <row r="52" spans="1:8" s="8" customFormat="1" ht="15.75" x14ac:dyDescent="0.25">
      <c r="A52" s="350" t="s">
        <v>477</v>
      </c>
      <c r="B52" s="367" t="s">
        <v>482</v>
      </c>
      <c r="C52" s="352" t="s">
        <v>396</v>
      </c>
      <c r="D52" s="355">
        <v>45292</v>
      </c>
      <c r="E52" s="423">
        <v>851.4</v>
      </c>
      <c r="F52" s="354">
        <v>0.2</v>
      </c>
      <c r="G52" s="4">
        <v>3275</v>
      </c>
      <c r="H52" s="453"/>
    </row>
    <row r="53" spans="1:8" s="8" customFormat="1" ht="15.75" x14ac:dyDescent="0.25">
      <c r="A53" s="350" t="s">
        <v>478</v>
      </c>
      <c r="B53" s="367" t="s">
        <v>302</v>
      </c>
      <c r="C53" s="352" t="s">
        <v>396</v>
      </c>
      <c r="D53" s="355">
        <v>45292</v>
      </c>
      <c r="E53" s="423">
        <v>681.12</v>
      </c>
      <c r="F53" s="354">
        <v>0.2</v>
      </c>
      <c r="G53" s="4">
        <v>3275</v>
      </c>
      <c r="H53" s="453"/>
    </row>
    <row r="54" spans="1:8" s="8" customFormat="1" ht="15.75" x14ac:dyDescent="0.25">
      <c r="A54" s="350" t="s">
        <v>479</v>
      </c>
      <c r="B54" s="367" t="s">
        <v>303</v>
      </c>
      <c r="C54" s="352" t="s">
        <v>396</v>
      </c>
      <c r="D54" s="355">
        <v>45292</v>
      </c>
      <c r="E54" s="228">
        <v>510.84</v>
      </c>
      <c r="F54" s="354">
        <v>0.2</v>
      </c>
      <c r="G54" s="4">
        <v>3275</v>
      </c>
      <c r="H54" s="453"/>
    </row>
    <row r="55" spans="1:8" s="8" customFormat="1" ht="15.75" x14ac:dyDescent="0.25">
      <c r="A55" s="350" t="s">
        <v>480</v>
      </c>
      <c r="B55" s="367" t="s">
        <v>304</v>
      </c>
      <c r="C55" s="352" t="s">
        <v>394</v>
      </c>
      <c r="D55" s="355">
        <v>45292</v>
      </c>
      <c r="E55" s="423">
        <v>227.04</v>
      </c>
      <c r="F55" s="354">
        <v>0.2</v>
      </c>
      <c r="G55" s="4">
        <v>3275</v>
      </c>
      <c r="H55" s="453"/>
    </row>
    <row r="56" spans="1:8" s="8" customFormat="1" ht="15.75" x14ac:dyDescent="0.25">
      <c r="A56" s="350" t="s">
        <v>481</v>
      </c>
      <c r="B56" s="367" t="s">
        <v>305</v>
      </c>
      <c r="C56" s="352" t="s">
        <v>397</v>
      </c>
      <c r="D56" s="355">
        <v>45292</v>
      </c>
      <c r="E56" s="423">
        <v>283.8</v>
      </c>
      <c r="F56" s="354">
        <v>0.2</v>
      </c>
      <c r="G56" s="4">
        <v>3275</v>
      </c>
      <c r="H56" s="453"/>
    </row>
    <row r="57" spans="1:8" s="4" customFormat="1" ht="15.75" x14ac:dyDescent="0.25">
      <c r="A57" s="346" t="s">
        <v>150</v>
      </c>
      <c r="B57" s="347" t="s">
        <v>501</v>
      </c>
      <c r="C57" s="348"/>
      <c r="D57" s="348"/>
      <c r="E57" s="348"/>
      <c r="F57" s="349"/>
      <c r="G57" s="4">
        <v>3275</v>
      </c>
      <c r="H57" s="453"/>
    </row>
    <row r="58" spans="1:8" ht="15.75" x14ac:dyDescent="0.25">
      <c r="A58" s="233" t="s">
        <v>502</v>
      </c>
      <c r="B58" s="367" t="s">
        <v>30</v>
      </c>
      <c r="C58" s="224"/>
      <c r="D58" s="355"/>
      <c r="E58" s="356"/>
      <c r="F58" s="354"/>
      <c r="G58" s="4">
        <v>3275</v>
      </c>
      <c r="H58" s="453"/>
    </row>
    <row r="59" spans="1:8" s="8" customFormat="1" ht="15.75" x14ac:dyDescent="0.25">
      <c r="A59" s="350" t="s">
        <v>151</v>
      </c>
      <c r="B59" s="359" t="s">
        <v>31</v>
      </c>
      <c r="C59" s="352" t="s">
        <v>24</v>
      </c>
      <c r="D59" s="267">
        <v>45292</v>
      </c>
      <c r="E59" s="423">
        <v>1774</v>
      </c>
      <c r="F59" s="354">
        <v>0.2</v>
      </c>
      <c r="G59" s="4">
        <v>3275</v>
      </c>
      <c r="H59" s="453"/>
    </row>
    <row r="60" spans="1:8" s="8" customFormat="1" ht="15.75" x14ac:dyDescent="0.25">
      <c r="A60" s="350" t="s">
        <v>152</v>
      </c>
      <c r="B60" s="359" t="s">
        <v>32</v>
      </c>
      <c r="C60" s="352" t="s">
        <v>24</v>
      </c>
      <c r="D60" s="267">
        <v>45292</v>
      </c>
      <c r="E60" s="423">
        <v>1337</v>
      </c>
      <c r="F60" s="354">
        <v>0.2</v>
      </c>
      <c r="G60" s="4">
        <v>3275</v>
      </c>
      <c r="H60" s="453"/>
    </row>
    <row r="61" spans="1:8" ht="15.75" x14ac:dyDescent="0.25">
      <c r="A61" s="233" t="s">
        <v>153</v>
      </c>
      <c r="B61" s="360" t="s">
        <v>33</v>
      </c>
      <c r="C61" s="224" t="s">
        <v>24</v>
      </c>
      <c r="D61" s="355">
        <v>45292</v>
      </c>
      <c r="E61" s="228">
        <v>884</v>
      </c>
      <c r="F61" s="354">
        <v>0.2</v>
      </c>
      <c r="G61" s="4">
        <v>3275</v>
      </c>
      <c r="H61" s="453"/>
    </row>
    <row r="62" spans="1:8" ht="15.75" x14ac:dyDescent="0.25">
      <c r="A62" s="233" t="s">
        <v>503</v>
      </c>
      <c r="B62" s="360" t="s">
        <v>34</v>
      </c>
      <c r="C62" s="224" t="s">
        <v>24</v>
      </c>
      <c r="D62" s="355">
        <v>45292</v>
      </c>
      <c r="E62" s="423">
        <v>391</v>
      </c>
      <c r="F62" s="354">
        <v>0.2</v>
      </c>
      <c r="G62" s="4">
        <v>3275</v>
      </c>
      <c r="H62" s="453"/>
    </row>
    <row r="63" spans="1:8" ht="15.75" x14ac:dyDescent="0.25">
      <c r="A63" s="233" t="s">
        <v>504</v>
      </c>
      <c r="B63" s="360" t="s">
        <v>35</v>
      </c>
      <c r="C63" s="224" t="s">
        <v>24</v>
      </c>
      <c r="D63" s="355">
        <v>45292</v>
      </c>
      <c r="E63" s="423">
        <v>869</v>
      </c>
      <c r="F63" s="354">
        <v>0.2</v>
      </c>
      <c r="G63" s="4">
        <v>3275</v>
      </c>
      <c r="H63" s="453"/>
    </row>
    <row r="64" spans="1:8" ht="15.75" x14ac:dyDescent="0.25">
      <c r="A64" s="233" t="s">
        <v>505</v>
      </c>
      <c r="B64" s="360" t="s">
        <v>36</v>
      </c>
      <c r="C64" s="224" t="s">
        <v>24</v>
      </c>
      <c r="D64" s="355">
        <v>45292</v>
      </c>
      <c r="E64" s="228">
        <v>510</v>
      </c>
      <c r="F64" s="354">
        <v>0.2</v>
      </c>
      <c r="G64" s="4">
        <v>3275</v>
      </c>
      <c r="H64" s="453"/>
    </row>
    <row r="65" spans="1:8" ht="15.75" x14ac:dyDescent="0.25">
      <c r="A65" s="233" t="s">
        <v>506</v>
      </c>
      <c r="B65" s="360" t="s">
        <v>37</v>
      </c>
      <c r="C65" s="224" t="s">
        <v>24</v>
      </c>
      <c r="D65" s="355">
        <v>45292</v>
      </c>
      <c r="E65" s="423">
        <v>221</v>
      </c>
      <c r="F65" s="354">
        <v>0.2</v>
      </c>
      <c r="G65" s="4">
        <v>3275</v>
      </c>
      <c r="H65" s="453"/>
    </row>
    <row r="66" spans="1:8" ht="15.75" x14ac:dyDescent="0.25">
      <c r="A66" s="233" t="s">
        <v>507</v>
      </c>
      <c r="B66" s="360" t="s">
        <v>38</v>
      </c>
      <c r="C66" s="224" t="s">
        <v>24</v>
      </c>
      <c r="D66" s="355">
        <v>45292</v>
      </c>
      <c r="E66" s="423">
        <v>1383</v>
      </c>
      <c r="F66" s="354">
        <v>0.2</v>
      </c>
      <c r="G66" s="4">
        <v>3275</v>
      </c>
      <c r="H66" s="453"/>
    </row>
    <row r="67" spans="1:8" ht="15.75" x14ac:dyDescent="0.25">
      <c r="A67" s="233" t="s">
        <v>508</v>
      </c>
      <c r="B67" s="360" t="s">
        <v>906</v>
      </c>
      <c r="C67" s="224" t="s">
        <v>24</v>
      </c>
      <c r="D67" s="355">
        <v>45292</v>
      </c>
      <c r="E67" s="228">
        <v>133</v>
      </c>
      <c r="F67" s="354">
        <v>0.2</v>
      </c>
      <c r="G67" s="4">
        <v>3275</v>
      </c>
      <c r="H67" s="453"/>
    </row>
    <row r="68" spans="1:8" ht="15.75" x14ac:dyDescent="0.25">
      <c r="A68" s="233" t="s">
        <v>509</v>
      </c>
      <c r="B68" s="360" t="s">
        <v>907</v>
      </c>
      <c r="C68" s="224" t="s">
        <v>24</v>
      </c>
      <c r="D68" s="355">
        <v>45292</v>
      </c>
      <c r="E68" s="423">
        <v>1194</v>
      </c>
      <c r="F68" s="354">
        <v>0.2</v>
      </c>
      <c r="G68" s="4">
        <v>3275</v>
      </c>
      <c r="H68" s="453"/>
    </row>
    <row r="69" spans="1:8" ht="15.75" x14ac:dyDescent="0.25">
      <c r="A69" s="233" t="s">
        <v>510</v>
      </c>
      <c r="B69" s="360" t="s">
        <v>909</v>
      </c>
      <c r="C69" s="224" t="s">
        <v>24</v>
      </c>
      <c r="D69" s="355">
        <v>45292</v>
      </c>
      <c r="E69" s="423">
        <v>575</v>
      </c>
      <c r="F69" s="354">
        <v>0.2</v>
      </c>
      <c r="G69" s="4">
        <v>3275</v>
      </c>
      <c r="H69" s="453"/>
    </row>
    <row r="70" spans="1:8" ht="15.75" x14ac:dyDescent="0.25">
      <c r="A70" s="233" t="s">
        <v>908</v>
      </c>
      <c r="B70" s="360" t="s">
        <v>39</v>
      </c>
      <c r="C70" s="224" t="s">
        <v>24</v>
      </c>
      <c r="D70" s="355">
        <v>45292</v>
      </c>
      <c r="E70" s="228">
        <v>368</v>
      </c>
      <c r="F70" s="354">
        <v>0.2</v>
      </c>
      <c r="G70" s="4">
        <v>3275</v>
      </c>
      <c r="H70" s="453"/>
    </row>
    <row r="71" spans="1:8" s="4" customFormat="1" ht="15.75" x14ac:dyDescent="0.25">
      <c r="A71" s="346" t="s">
        <v>154</v>
      </c>
      <c r="B71" s="361" t="s">
        <v>1389</v>
      </c>
      <c r="C71" s="362"/>
      <c r="D71" s="363"/>
      <c r="E71" s="423"/>
      <c r="F71" s="364"/>
      <c r="G71" s="4">
        <v>3275</v>
      </c>
      <c r="H71" s="453"/>
    </row>
    <row r="72" spans="1:8" ht="15.75" x14ac:dyDescent="0.25">
      <c r="A72" s="350" t="s">
        <v>53</v>
      </c>
      <c r="B72" s="351" t="s">
        <v>42</v>
      </c>
      <c r="C72" s="224" t="s">
        <v>43</v>
      </c>
      <c r="D72" s="355">
        <v>45312</v>
      </c>
      <c r="E72" s="423">
        <v>3275</v>
      </c>
      <c r="F72" s="354">
        <v>0.2</v>
      </c>
      <c r="G72" s="4">
        <v>3275</v>
      </c>
      <c r="H72" s="453"/>
    </row>
    <row r="73" spans="1:8" s="8" customFormat="1" ht="15.75" x14ac:dyDescent="0.25">
      <c r="A73" s="350" t="s">
        <v>1607</v>
      </c>
      <c r="B73" s="450" t="s">
        <v>1390</v>
      </c>
      <c r="C73" s="352"/>
      <c r="D73" s="355"/>
      <c r="E73" s="356"/>
      <c r="F73" s="354"/>
      <c r="G73" s="4">
        <v>3275</v>
      </c>
      <c r="H73" s="453"/>
    </row>
    <row r="74" spans="1:8" ht="15.75" x14ac:dyDescent="0.25">
      <c r="A74" s="350" t="s">
        <v>155</v>
      </c>
      <c r="B74" s="369" t="s">
        <v>427</v>
      </c>
      <c r="C74" s="224"/>
      <c r="D74" s="355"/>
      <c r="E74" s="228"/>
      <c r="F74" s="354"/>
      <c r="G74" s="4">
        <v>3275</v>
      </c>
      <c r="H74" s="453"/>
    </row>
    <row r="75" spans="1:8" ht="15.75" x14ac:dyDescent="0.25">
      <c r="A75" s="350" t="s">
        <v>156</v>
      </c>
      <c r="B75" s="360" t="s">
        <v>1397</v>
      </c>
      <c r="C75" s="224" t="s">
        <v>84</v>
      </c>
      <c r="D75" s="355">
        <v>45311</v>
      </c>
      <c r="E75" s="423">
        <v>2390.75</v>
      </c>
      <c r="F75" s="354">
        <v>0.2</v>
      </c>
      <c r="G75" s="4">
        <v>3275</v>
      </c>
      <c r="H75" s="457">
        <f t="shared" ref="H75:H79" si="0">E75/G75</f>
        <v>0.73</v>
      </c>
    </row>
    <row r="76" spans="1:8" ht="15.75" x14ac:dyDescent="0.25">
      <c r="A76" s="350" t="s">
        <v>157</v>
      </c>
      <c r="B76" s="360" t="s">
        <v>429</v>
      </c>
      <c r="C76" s="224" t="s">
        <v>84</v>
      </c>
      <c r="D76" s="355">
        <v>45311</v>
      </c>
      <c r="E76" s="423">
        <v>2620</v>
      </c>
      <c r="F76" s="354">
        <v>0.2</v>
      </c>
      <c r="G76" s="4">
        <v>3275</v>
      </c>
      <c r="H76" s="457">
        <f t="shared" si="0"/>
        <v>0.8</v>
      </c>
    </row>
    <row r="77" spans="1:8" s="437" customFormat="1" ht="15.75" x14ac:dyDescent="0.25">
      <c r="A77" s="350" t="s">
        <v>158</v>
      </c>
      <c r="B77" s="360" t="s">
        <v>528</v>
      </c>
      <c r="C77" s="224" t="s">
        <v>84</v>
      </c>
      <c r="D77" s="355">
        <v>45311</v>
      </c>
      <c r="E77" s="228">
        <v>3820.83</v>
      </c>
      <c r="F77" s="354">
        <v>0.2</v>
      </c>
      <c r="G77" s="4">
        <v>3275</v>
      </c>
      <c r="H77" s="458">
        <f t="shared" si="0"/>
        <v>1.1666656488549618</v>
      </c>
    </row>
    <row r="78" spans="1:8" ht="15.75" x14ac:dyDescent="0.25">
      <c r="A78" s="350" t="s">
        <v>159</v>
      </c>
      <c r="B78" s="360" t="s">
        <v>261</v>
      </c>
      <c r="C78" s="224" t="s">
        <v>84</v>
      </c>
      <c r="D78" s="355">
        <v>45311</v>
      </c>
      <c r="E78" s="423">
        <v>3406</v>
      </c>
      <c r="F78" s="354">
        <v>0.2</v>
      </c>
      <c r="G78" s="4">
        <v>3275</v>
      </c>
      <c r="H78" s="457">
        <f t="shared" si="0"/>
        <v>1.04</v>
      </c>
    </row>
    <row r="79" spans="1:8" ht="15.75" x14ac:dyDescent="0.25">
      <c r="A79" s="350" t="s">
        <v>160</v>
      </c>
      <c r="B79" s="360" t="s">
        <v>262</v>
      </c>
      <c r="C79" s="224" t="s">
        <v>84</v>
      </c>
      <c r="D79" s="355">
        <v>45311</v>
      </c>
      <c r="E79" s="423">
        <v>3831.7499999999995</v>
      </c>
      <c r="F79" s="354">
        <v>0.2</v>
      </c>
      <c r="G79" s="4">
        <v>3275</v>
      </c>
      <c r="H79" s="457">
        <f t="shared" si="0"/>
        <v>1.17</v>
      </c>
    </row>
    <row r="80" spans="1:8" ht="15.75" x14ac:dyDescent="0.25">
      <c r="A80" s="350" t="s">
        <v>1608</v>
      </c>
      <c r="B80" s="360" t="s">
        <v>263</v>
      </c>
      <c r="C80" s="224" t="s">
        <v>84</v>
      </c>
      <c r="D80" s="355">
        <v>45311</v>
      </c>
      <c r="E80" s="228">
        <v>2947.5</v>
      </c>
      <c r="F80" s="354">
        <v>0.2</v>
      </c>
      <c r="G80" s="4">
        <v>3275</v>
      </c>
      <c r="H80" s="457">
        <f t="shared" ref="H80:H171" si="1">E80/G80</f>
        <v>0.9</v>
      </c>
    </row>
    <row r="81" spans="1:11" ht="15.75" x14ac:dyDescent="0.25">
      <c r="A81" s="350" t="s">
        <v>1609</v>
      </c>
      <c r="B81" s="360" t="s">
        <v>430</v>
      </c>
      <c r="C81" s="224" t="s">
        <v>84</v>
      </c>
      <c r="D81" s="355">
        <v>45311</v>
      </c>
      <c r="E81" s="423">
        <v>4224.75</v>
      </c>
      <c r="F81" s="354">
        <v>0.2</v>
      </c>
      <c r="G81" s="4">
        <v>3275</v>
      </c>
      <c r="H81" s="457">
        <f t="shared" si="1"/>
        <v>1.29</v>
      </c>
    </row>
    <row r="82" spans="1:11" s="437" customFormat="1" ht="15.75" x14ac:dyDescent="0.25">
      <c r="A82" s="350" t="s">
        <v>1610</v>
      </c>
      <c r="B82" s="360" t="s">
        <v>82</v>
      </c>
      <c r="C82" s="224" t="s">
        <v>84</v>
      </c>
      <c r="D82" s="355">
        <v>45311</v>
      </c>
      <c r="E82" s="228">
        <v>2892.92</v>
      </c>
      <c r="F82" s="354">
        <v>0.2</v>
      </c>
      <c r="G82" s="4">
        <v>3275</v>
      </c>
      <c r="H82" s="458">
        <f t="shared" si="1"/>
        <v>0.88333435114503822</v>
      </c>
    </row>
    <row r="83" spans="1:11" ht="15.75" x14ac:dyDescent="0.25">
      <c r="A83" s="350" t="s">
        <v>1611</v>
      </c>
      <c r="B83" s="360" t="s">
        <v>123</v>
      </c>
      <c r="C83" s="224" t="s">
        <v>84</v>
      </c>
      <c r="D83" s="355">
        <v>45311</v>
      </c>
      <c r="E83" s="228">
        <v>3602.5000000000005</v>
      </c>
      <c r="F83" s="354">
        <v>0.2</v>
      </c>
      <c r="G83" s="4">
        <v>3275</v>
      </c>
      <c r="H83" s="457">
        <f t="shared" si="1"/>
        <v>1.1000000000000001</v>
      </c>
    </row>
    <row r="84" spans="1:11" s="437" customFormat="1" ht="15.75" x14ac:dyDescent="0.25">
      <c r="A84" s="350" t="s">
        <v>1612</v>
      </c>
      <c r="B84" s="360" t="s">
        <v>61</v>
      </c>
      <c r="C84" s="224" t="s">
        <v>84</v>
      </c>
      <c r="D84" s="355">
        <v>45311</v>
      </c>
      <c r="E84" s="423">
        <v>3220.42</v>
      </c>
      <c r="F84" s="354">
        <v>0.2</v>
      </c>
      <c r="G84" s="4">
        <v>3275</v>
      </c>
      <c r="H84" s="458">
        <v>0.98333000000000004</v>
      </c>
      <c r="J84" s="437">
        <f>H84*G84</f>
        <v>3220.4057499999999</v>
      </c>
      <c r="K84" s="451">
        <f>E84-J84</f>
        <v>1.4250000000174623E-2</v>
      </c>
    </row>
    <row r="85" spans="1:11" s="437" customFormat="1" ht="15.75" x14ac:dyDescent="0.25">
      <c r="A85" s="350" t="s">
        <v>1613</v>
      </c>
      <c r="B85" s="360" t="s">
        <v>115</v>
      </c>
      <c r="C85" s="224" t="s">
        <v>84</v>
      </c>
      <c r="D85" s="355">
        <v>45311</v>
      </c>
      <c r="E85" s="423">
        <v>4202.92</v>
      </c>
      <c r="F85" s="354">
        <v>0.2</v>
      </c>
      <c r="G85" s="4">
        <v>3275</v>
      </c>
      <c r="H85" s="458">
        <f t="shared" si="1"/>
        <v>1.2833343511450381</v>
      </c>
    </row>
    <row r="86" spans="1:11" s="437" customFormat="1" ht="15.75" x14ac:dyDescent="0.25">
      <c r="A86" s="350" t="s">
        <v>1614</v>
      </c>
      <c r="B86" s="359" t="s">
        <v>545</v>
      </c>
      <c r="C86" s="224" t="s">
        <v>84</v>
      </c>
      <c r="D86" s="355">
        <v>45311</v>
      </c>
      <c r="E86" s="423">
        <v>2885</v>
      </c>
      <c r="F86" s="354">
        <v>0.2</v>
      </c>
      <c r="G86" s="4">
        <v>3275</v>
      </c>
      <c r="H86" s="458">
        <f t="shared" si="1"/>
        <v>0.88091603053435119</v>
      </c>
    </row>
    <row r="87" spans="1:11" s="437" customFormat="1" ht="15.75" x14ac:dyDescent="0.25">
      <c r="A87" s="350" t="s">
        <v>1615</v>
      </c>
      <c r="B87" s="360" t="s">
        <v>60</v>
      </c>
      <c r="C87" s="224" t="s">
        <v>84</v>
      </c>
      <c r="D87" s="355">
        <v>45311</v>
      </c>
      <c r="E87" s="423">
        <v>2674.58</v>
      </c>
      <c r="F87" s="354">
        <v>0.2</v>
      </c>
      <c r="G87" s="4">
        <v>3275</v>
      </c>
      <c r="H87" s="458">
        <f t="shared" si="1"/>
        <v>0.81666564885496185</v>
      </c>
    </row>
    <row r="88" spans="1:11" s="437" customFormat="1" ht="15.75" x14ac:dyDescent="0.25">
      <c r="A88" s="350" t="s">
        <v>1747</v>
      </c>
      <c r="B88" s="360" t="s">
        <v>1755</v>
      </c>
      <c r="C88" s="224" t="s">
        <v>84</v>
      </c>
      <c r="D88" s="355">
        <v>45311</v>
      </c>
      <c r="E88" s="423">
        <v>2885</v>
      </c>
      <c r="F88" s="354">
        <v>0.2</v>
      </c>
      <c r="G88" s="4">
        <v>3275</v>
      </c>
      <c r="H88" s="458">
        <f t="shared" si="1"/>
        <v>0.88091603053435119</v>
      </c>
    </row>
    <row r="89" spans="1:11" ht="15.75" x14ac:dyDescent="0.25">
      <c r="A89" s="350" t="s">
        <v>1715</v>
      </c>
      <c r="B89" s="360" t="s">
        <v>1641</v>
      </c>
      <c r="C89" s="224" t="s">
        <v>84</v>
      </c>
      <c r="D89" s="355">
        <v>45311</v>
      </c>
      <c r="E89" s="423">
        <v>2390.75</v>
      </c>
      <c r="F89" s="354">
        <v>0.2</v>
      </c>
      <c r="G89" s="4">
        <v>3275</v>
      </c>
      <c r="H89" s="457">
        <f t="shared" si="1"/>
        <v>0.73</v>
      </c>
    </row>
    <row r="90" spans="1:11" ht="15.75" x14ac:dyDescent="0.25">
      <c r="A90" s="350" t="s">
        <v>1716</v>
      </c>
      <c r="B90" s="360" t="s">
        <v>539</v>
      </c>
      <c r="C90" s="224" t="s">
        <v>84</v>
      </c>
      <c r="D90" s="355">
        <v>45311</v>
      </c>
      <c r="E90" s="423">
        <v>2947.5</v>
      </c>
      <c r="F90" s="354">
        <v>0.2</v>
      </c>
      <c r="G90" s="4">
        <v>3275</v>
      </c>
      <c r="H90" s="457">
        <f t="shared" si="1"/>
        <v>0.9</v>
      </c>
    </row>
    <row r="91" spans="1:11" ht="15.75" x14ac:dyDescent="0.25">
      <c r="A91" s="350" t="s">
        <v>1717</v>
      </c>
      <c r="B91" s="360" t="s">
        <v>1750</v>
      </c>
      <c r="C91" s="224" t="s">
        <v>84</v>
      </c>
      <c r="D91" s="355">
        <v>45311</v>
      </c>
      <c r="E91" s="423">
        <v>3930</v>
      </c>
      <c r="F91" s="354">
        <v>0.2</v>
      </c>
      <c r="G91" s="4">
        <v>3275</v>
      </c>
      <c r="H91" s="457">
        <f t="shared" si="1"/>
        <v>1.2</v>
      </c>
    </row>
    <row r="92" spans="1:11" s="437" customFormat="1" ht="15.75" x14ac:dyDescent="0.25">
      <c r="A92" s="350" t="s">
        <v>1718</v>
      </c>
      <c r="B92" s="360" t="s">
        <v>66</v>
      </c>
      <c r="C92" s="224" t="s">
        <v>84</v>
      </c>
      <c r="D92" s="355">
        <v>45311</v>
      </c>
      <c r="E92" s="423">
        <v>2401.67</v>
      </c>
      <c r="F92" s="354">
        <v>0.2</v>
      </c>
      <c r="G92" s="4">
        <v>3275</v>
      </c>
      <c r="H92" s="458">
        <f t="shared" si="1"/>
        <v>0.7333343511450382</v>
      </c>
    </row>
    <row r="93" spans="1:11" s="437" customFormat="1" ht="15.75" x14ac:dyDescent="0.25">
      <c r="A93" s="350" t="s">
        <v>1748</v>
      </c>
      <c r="B93" s="360" t="s">
        <v>81</v>
      </c>
      <c r="C93" s="224" t="s">
        <v>84</v>
      </c>
      <c r="D93" s="355">
        <v>45311</v>
      </c>
      <c r="E93" s="423">
        <v>3608.5</v>
      </c>
      <c r="F93" s="354">
        <v>0.2</v>
      </c>
      <c r="G93" s="4">
        <v>3275</v>
      </c>
      <c r="H93" s="458">
        <f t="shared" si="1"/>
        <v>1.1018320610687022</v>
      </c>
    </row>
    <row r="94" spans="1:11" ht="15.75" x14ac:dyDescent="0.25">
      <c r="A94" s="350" t="s">
        <v>1749</v>
      </c>
      <c r="B94" s="359" t="s">
        <v>1707</v>
      </c>
      <c r="C94" s="224" t="s">
        <v>84</v>
      </c>
      <c r="D94" s="355">
        <v>45311</v>
      </c>
      <c r="E94" s="423">
        <v>2063.25</v>
      </c>
      <c r="F94" s="354">
        <v>0.2</v>
      </c>
      <c r="G94" s="4">
        <v>3275</v>
      </c>
      <c r="H94" s="453">
        <f t="shared" si="1"/>
        <v>0.63</v>
      </c>
    </row>
    <row r="95" spans="1:11" ht="15.75" x14ac:dyDescent="0.25">
      <c r="A95" s="350" t="s">
        <v>1752</v>
      </c>
      <c r="B95" s="359" t="s">
        <v>1708</v>
      </c>
      <c r="C95" s="224" t="s">
        <v>84</v>
      </c>
      <c r="D95" s="355">
        <v>45311</v>
      </c>
      <c r="E95" s="423">
        <v>2652.75</v>
      </c>
      <c r="F95" s="354">
        <v>0.2</v>
      </c>
      <c r="G95" s="4">
        <v>3275</v>
      </c>
      <c r="H95" s="453">
        <f t="shared" si="1"/>
        <v>0.81</v>
      </c>
    </row>
    <row r="96" spans="1:11" ht="15.75" x14ac:dyDescent="0.25">
      <c r="A96" s="350" t="s">
        <v>1753</v>
      </c>
      <c r="B96" s="359" t="s">
        <v>1709</v>
      </c>
      <c r="C96" s="224" t="s">
        <v>84</v>
      </c>
      <c r="D96" s="355">
        <v>45311</v>
      </c>
      <c r="E96" s="423">
        <v>1932.25</v>
      </c>
      <c r="F96" s="354">
        <v>0.2</v>
      </c>
      <c r="G96" s="4">
        <v>3275</v>
      </c>
      <c r="H96" s="453">
        <f t="shared" si="1"/>
        <v>0.59</v>
      </c>
    </row>
    <row r="97" spans="1:8" ht="15.75" x14ac:dyDescent="0.25">
      <c r="A97" s="350" t="s">
        <v>1754</v>
      </c>
      <c r="B97" s="359" t="s">
        <v>1751</v>
      </c>
      <c r="C97" s="224" t="s">
        <v>84</v>
      </c>
      <c r="D97" s="355">
        <v>45311</v>
      </c>
      <c r="E97" s="423">
        <v>2652.75</v>
      </c>
      <c r="F97" s="354">
        <v>0.2</v>
      </c>
      <c r="G97" s="4">
        <v>3275</v>
      </c>
      <c r="H97" s="453">
        <f t="shared" si="1"/>
        <v>0.81</v>
      </c>
    </row>
    <row r="98" spans="1:8" ht="15.75" x14ac:dyDescent="0.25">
      <c r="A98" s="350" t="s">
        <v>170</v>
      </c>
      <c r="B98" s="369" t="s">
        <v>80</v>
      </c>
      <c r="C98" s="224"/>
      <c r="D98" s="355"/>
      <c r="E98" s="228"/>
      <c r="F98" s="354"/>
      <c r="G98" s="4">
        <v>3275</v>
      </c>
      <c r="H98" s="453">
        <f t="shared" si="1"/>
        <v>0</v>
      </c>
    </row>
    <row r="99" spans="1:8" ht="15.75" x14ac:dyDescent="0.25">
      <c r="A99" s="350" t="s">
        <v>162</v>
      </c>
      <c r="B99" s="360" t="s">
        <v>60</v>
      </c>
      <c r="C99" s="224" t="s">
        <v>84</v>
      </c>
      <c r="D99" s="355">
        <v>45312</v>
      </c>
      <c r="E99" s="423">
        <v>3602.5000000000005</v>
      </c>
      <c r="F99" s="354">
        <v>0.2</v>
      </c>
      <c r="G99" s="4">
        <v>3275</v>
      </c>
      <c r="H99" s="453">
        <f t="shared" si="1"/>
        <v>1.1000000000000001</v>
      </c>
    </row>
    <row r="100" spans="1:8" ht="15.75" x14ac:dyDescent="0.25">
      <c r="A100" s="350" t="s">
        <v>171</v>
      </c>
      <c r="B100" s="360" t="s">
        <v>61</v>
      </c>
      <c r="C100" s="224" t="s">
        <v>84</v>
      </c>
      <c r="D100" s="355">
        <v>45312</v>
      </c>
      <c r="E100" s="423">
        <v>7205.0000000000009</v>
      </c>
      <c r="F100" s="354">
        <v>0.2</v>
      </c>
      <c r="G100" s="4">
        <v>3275</v>
      </c>
      <c r="H100" s="453">
        <f t="shared" si="1"/>
        <v>2.2000000000000002</v>
      </c>
    </row>
    <row r="101" spans="1:8" ht="15.75" x14ac:dyDescent="0.25">
      <c r="A101" s="350" t="s">
        <v>172</v>
      </c>
      <c r="B101" s="360" t="s">
        <v>83</v>
      </c>
      <c r="C101" s="224" t="s">
        <v>84</v>
      </c>
      <c r="D101" s="355">
        <v>45312</v>
      </c>
      <c r="E101" s="228">
        <v>4683.25</v>
      </c>
      <c r="F101" s="354">
        <v>0.2</v>
      </c>
      <c r="G101" s="4">
        <v>3275</v>
      </c>
      <c r="H101" s="453">
        <f t="shared" si="1"/>
        <v>1.43</v>
      </c>
    </row>
    <row r="102" spans="1:8" ht="15.75" x14ac:dyDescent="0.25">
      <c r="A102" s="350" t="s">
        <v>173</v>
      </c>
      <c r="B102" s="360" t="s">
        <v>82</v>
      </c>
      <c r="C102" s="224" t="s">
        <v>84</v>
      </c>
      <c r="D102" s="355">
        <v>45312</v>
      </c>
      <c r="E102" s="423">
        <v>7925.5</v>
      </c>
      <c r="F102" s="354">
        <v>0.2</v>
      </c>
      <c r="G102" s="4">
        <v>3275</v>
      </c>
      <c r="H102" s="453">
        <f t="shared" si="1"/>
        <v>2.42</v>
      </c>
    </row>
    <row r="103" spans="1:8" ht="15.75" x14ac:dyDescent="0.25">
      <c r="A103" s="350" t="s">
        <v>174</v>
      </c>
      <c r="B103" s="360" t="s">
        <v>32</v>
      </c>
      <c r="C103" s="224" t="s">
        <v>84</v>
      </c>
      <c r="D103" s="355">
        <v>45312</v>
      </c>
      <c r="E103" s="423">
        <v>8285.75</v>
      </c>
      <c r="F103" s="354">
        <v>0.2</v>
      </c>
      <c r="G103" s="4">
        <v>3275</v>
      </c>
      <c r="H103" s="453">
        <f t="shared" si="1"/>
        <v>2.5299999999999998</v>
      </c>
    </row>
    <row r="104" spans="1:8" ht="15.75" x14ac:dyDescent="0.25">
      <c r="A104" s="350" t="s">
        <v>161</v>
      </c>
      <c r="B104" s="367" t="s">
        <v>78</v>
      </c>
      <c r="C104" s="367"/>
      <c r="D104" s="367"/>
      <c r="E104" s="367"/>
      <c r="F104" s="367"/>
      <c r="G104" s="4">
        <v>3275</v>
      </c>
      <c r="H104" s="453"/>
    </row>
    <row r="105" spans="1:8" ht="15.75" x14ac:dyDescent="0.25">
      <c r="A105" s="350" t="s">
        <v>163</v>
      </c>
      <c r="B105" s="360" t="s">
        <v>60</v>
      </c>
      <c r="C105" s="224" t="s">
        <v>43</v>
      </c>
      <c r="D105" s="355">
        <v>45312</v>
      </c>
      <c r="E105" s="423">
        <v>3897.25</v>
      </c>
      <c r="F105" s="354">
        <v>0.2</v>
      </c>
      <c r="G105" s="4">
        <v>3275</v>
      </c>
      <c r="H105" s="453">
        <v>1.19</v>
      </c>
    </row>
    <row r="106" spans="1:8" ht="15.75" x14ac:dyDescent="0.25">
      <c r="A106" s="350" t="s">
        <v>164</v>
      </c>
      <c r="B106" s="360" t="s">
        <v>61</v>
      </c>
      <c r="C106" s="224" t="s">
        <v>43</v>
      </c>
      <c r="D106" s="355">
        <v>45312</v>
      </c>
      <c r="E106" s="423">
        <v>9825</v>
      </c>
      <c r="F106" s="354">
        <v>0.2</v>
      </c>
      <c r="G106" s="4">
        <v>3275</v>
      </c>
      <c r="H106" s="453">
        <v>3</v>
      </c>
    </row>
    <row r="107" spans="1:8" ht="15.75" x14ac:dyDescent="0.25">
      <c r="A107" s="350" t="s">
        <v>165</v>
      </c>
      <c r="B107" s="360" t="s">
        <v>66</v>
      </c>
      <c r="C107" s="224" t="s">
        <v>43</v>
      </c>
      <c r="D107" s="355">
        <v>45312</v>
      </c>
      <c r="E107" s="423">
        <v>5010.75</v>
      </c>
      <c r="F107" s="354">
        <v>0.2</v>
      </c>
      <c r="G107" s="4">
        <v>3275</v>
      </c>
      <c r="H107" s="453">
        <v>1.53</v>
      </c>
    </row>
    <row r="108" spans="1:8" ht="15.75" x14ac:dyDescent="0.25">
      <c r="A108" s="350" t="s">
        <v>166</v>
      </c>
      <c r="B108" s="360" t="s">
        <v>81</v>
      </c>
      <c r="C108" s="224" t="s">
        <v>43</v>
      </c>
      <c r="D108" s="355">
        <v>45312</v>
      </c>
      <c r="E108" s="423">
        <v>11560.75</v>
      </c>
      <c r="F108" s="354">
        <v>0.2</v>
      </c>
      <c r="G108" s="4">
        <v>3275</v>
      </c>
      <c r="H108" s="453">
        <v>3.53</v>
      </c>
    </row>
    <row r="109" spans="1:8" ht="15.75" x14ac:dyDescent="0.25">
      <c r="A109" s="350" t="s">
        <v>177</v>
      </c>
      <c r="B109" s="367" t="s">
        <v>1765</v>
      </c>
      <c r="C109" s="367"/>
      <c r="D109" s="367"/>
      <c r="E109" s="367"/>
      <c r="F109" s="367"/>
      <c r="G109" s="4">
        <v>3275</v>
      </c>
      <c r="H109" s="453"/>
    </row>
    <row r="110" spans="1:8" ht="15.75" x14ac:dyDescent="0.25">
      <c r="A110" s="350" t="s">
        <v>178</v>
      </c>
      <c r="B110" s="360" t="s">
        <v>60</v>
      </c>
      <c r="C110" s="224" t="s">
        <v>43</v>
      </c>
      <c r="D110" s="355">
        <v>45312</v>
      </c>
      <c r="E110" s="423">
        <v>11462.5</v>
      </c>
      <c r="F110" s="354">
        <v>0.2</v>
      </c>
      <c r="G110" s="4">
        <v>3275</v>
      </c>
      <c r="H110" s="453">
        <v>3.5</v>
      </c>
    </row>
    <row r="111" spans="1:8" ht="15.75" x14ac:dyDescent="0.25">
      <c r="A111" s="350" t="s">
        <v>179</v>
      </c>
      <c r="B111" s="360" t="s">
        <v>61</v>
      </c>
      <c r="C111" s="224" t="s">
        <v>43</v>
      </c>
      <c r="D111" s="355">
        <v>45312</v>
      </c>
      <c r="E111" s="423">
        <v>19977.5</v>
      </c>
      <c r="F111" s="354">
        <v>0.2</v>
      </c>
      <c r="G111" s="4">
        <v>3275</v>
      </c>
      <c r="H111" s="453">
        <v>6.1</v>
      </c>
    </row>
    <row r="112" spans="1:8" ht="15.75" x14ac:dyDescent="0.25">
      <c r="A112" s="350" t="s">
        <v>180</v>
      </c>
      <c r="B112" s="360" t="s">
        <v>1766</v>
      </c>
      <c r="C112" s="224" t="s">
        <v>43</v>
      </c>
      <c r="D112" s="355">
        <v>45312</v>
      </c>
      <c r="E112" s="423">
        <v>32782.75</v>
      </c>
      <c r="F112" s="354">
        <v>0.2</v>
      </c>
      <c r="G112" s="4">
        <v>3275</v>
      </c>
      <c r="H112" s="453">
        <v>10.01</v>
      </c>
    </row>
    <row r="113" spans="1:11" ht="15.75" x14ac:dyDescent="0.25">
      <c r="A113" s="350" t="s">
        <v>181</v>
      </c>
      <c r="B113" s="360" t="s">
        <v>66</v>
      </c>
      <c r="C113" s="224" t="s">
        <v>43</v>
      </c>
      <c r="D113" s="355">
        <v>45312</v>
      </c>
      <c r="E113" s="423">
        <v>7958.2500000000009</v>
      </c>
      <c r="F113" s="354">
        <v>0.2</v>
      </c>
      <c r="G113" s="4">
        <v>3275</v>
      </c>
      <c r="H113" s="453">
        <v>2.4300000000000002</v>
      </c>
    </row>
    <row r="114" spans="1:11" ht="15.75" x14ac:dyDescent="0.25">
      <c r="A114" s="350" t="s">
        <v>182</v>
      </c>
      <c r="B114" s="360" t="s">
        <v>81</v>
      </c>
      <c r="C114" s="224" t="s">
        <v>43</v>
      </c>
      <c r="D114" s="355">
        <v>45312</v>
      </c>
      <c r="E114" s="423">
        <v>18241.75</v>
      </c>
      <c r="F114" s="354">
        <v>0.2</v>
      </c>
      <c r="G114" s="4">
        <v>3275</v>
      </c>
      <c r="H114" s="453">
        <v>5.57</v>
      </c>
    </row>
    <row r="115" spans="1:11" ht="15.75" x14ac:dyDescent="0.25">
      <c r="A115" s="350" t="s">
        <v>184</v>
      </c>
      <c r="B115" s="367" t="s">
        <v>75</v>
      </c>
      <c r="C115" s="465"/>
      <c r="D115" s="465"/>
      <c r="E115" s="423"/>
      <c r="F115" s="354"/>
      <c r="G115" s="4">
        <v>3275</v>
      </c>
      <c r="H115" s="466">
        <f>K116/J115</f>
        <v>0.65999999999999992</v>
      </c>
      <c r="J115" s="2">
        <v>2885</v>
      </c>
    </row>
    <row r="116" spans="1:11" ht="15.75" x14ac:dyDescent="0.25">
      <c r="A116" s="350" t="s">
        <v>185</v>
      </c>
      <c r="B116" s="360" t="s">
        <v>60</v>
      </c>
      <c r="C116" s="224" t="s">
        <v>43</v>
      </c>
      <c r="D116" s="355">
        <v>45312</v>
      </c>
      <c r="E116" s="423">
        <f>G116*H116</f>
        <v>2161.4999999999995</v>
      </c>
      <c r="F116" s="354">
        <v>0.2</v>
      </c>
      <c r="G116" s="4">
        <v>3275</v>
      </c>
      <c r="H116" s="466">
        <f>K116/J116</f>
        <v>0.65999999999999992</v>
      </c>
      <c r="J116" s="2">
        <v>2885</v>
      </c>
      <c r="K116" s="2">
        <v>1904.1</v>
      </c>
    </row>
    <row r="117" spans="1:11" ht="15.75" x14ac:dyDescent="0.25">
      <c r="A117" s="350" t="s">
        <v>186</v>
      </c>
      <c r="B117" s="360" t="s">
        <v>61</v>
      </c>
      <c r="C117" s="224" t="s">
        <v>43</v>
      </c>
      <c r="D117" s="355">
        <v>45312</v>
      </c>
      <c r="E117" s="423">
        <f t="shared" ref="E117:E119" si="2">G117*H117</f>
        <v>3537.0000000000005</v>
      </c>
      <c r="F117" s="354">
        <v>0.2</v>
      </c>
      <c r="G117" s="4">
        <v>3275</v>
      </c>
      <c r="H117" s="466">
        <f t="shared" ref="H117:H131" si="3">K117/J117</f>
        <v>1.08</v>
      </c>
      <c r="J117" s="2">
        <v>2885</v>
      </c>
      <c r="K117" s="2">
        <v>3115.8</v>
      </c>
    </row>
    <row r="118" spans="1:11" ht="15.75" x14ac:dyDescent="0.25">
      <c r="A118" s="350" t="s">
        <v>187</v>
      </c>
      <c r="B118" s="360" t="s">
        <v>66</v>
      </c>
      <c r="C118" s="224" t="s">
        <v>43</v>
      </c>
      <c r="D118" s="355">
        <v>45312</v>
      </c>
      <c r="E118" s="423">
        <f t="shared" si="2"/>
        <v>1244.5</v>
      </c>
      <c r="F118" s="354">
        <v>0.2</v>
      </c>
      <c r="G118" s="4">
        <v>3275</v>
      </c>
      <c r="H118" s="466">
        <f t="shared" si="3"/>
        <v>0.38</v>
      </c>
      <c r="J118" s="2">
        <v>2885</v>
      </c>
      <c r="K118" s="2">
        <v>1096.3</v>
      </c>
    </row>
    <row r="119" spans="1:11" ht="15.75" x14ac:dyDescent="0.25">
      <c r="A119" s="350" t="s">
        <v>188</v>
      </c>
      <c r="B119" s="360" t="s">
        <v>81</v>
      </c>
      <c r="C119" s="224" t="s">
        <v>43</v>
      </c>
      <c r="D119" s="355">
        <v>45312</v>
      </c>
      <c r="E119" s="423">
        <f t="shared" si="2"/>
        <v>1244.5</v>
      </c>
      <c r="F119" s="354">
        <v>0.2</v>
      </c>
      <c r="G119" s="4">
        <v>3275</v>
      </c>
      <c r="H119" s="466">
        <f t="shared" si="3"/>
        <v>0.38</v>
      </c>
      <c r="J119" s="2">
        <v>2885</v>
      </c>
      <c r="K119" s="2">
        <v>1096.3</v>
      </c>
    </row>
    <row r="120" spans="1:11" ht="15.75" x14ac:dyDescent="0.25">
      <c r="A120" s="350" t="s">
        <v>192</v>
      </c>
      <c r="B120" s="367" t="s">
        <v>76</v>
      </c>
      <c r="C120" s="224"/>
      <c r="D120" s="355"/>
      <c r="E120" s="423"/>
      <c r="F120" s="354"/>
      <c r="G120" s="4">
        <v>3275</v>
      </c>
      <c r="H120" s="466">
        <f t="shared" si="3"/>
        <v>0</v>
      </c>
      <c r="J120" s="2">
        <v>2885</v>
      </c>
    </row>
    <row r="121" spans="1:11" ht="15.75" x14ac:dyDescent="0.25">
      <c r="A121" s="350" t="s">
        <v>193</v>
      </c>
      <c r="B121" s="360" t="s">
        <v>60</v>
      </c>
      <c r="C121" s="224" t="s">
        <v>43</v>
      </c>
      <c r="D121" s="355">
        <v>45312</v>
      </c>
      <c r="E121" s="423">
        <f>G121*H121</f>
        <v>5403.75</v>
      </c>
      <c r="F121" s="354">
        <v>0.2</v>
      </c>
      <c r="G121" s="4">
        <v>3275</v>
      </c>
      <c r="H121" s="466">
        <f t="shared" si="3"/>
        <v>1.65</v>
      </c>
      <c r="J121" s="2">
        <v>2885</v>
      </c>
      <c r="K121" s="467">
        <v>4760.25</v>
      </c>
    </row>
    <row r="122" spans="1:11" ht="15.75" x14ac:dyDescent="0.25">
      <c r="A122" s="350" t="s">
        <v>194</v>
      </c>
      <c r="B122" s="360" t="s">
        <v>61</v>
      </c>
      <c r="C122" s="224" t="s">
        <v>43</v>
      </c>
      <c r="D122" s="355">
        <v>45312</v>
      </c>
      <c r="E122" s="423">
        <f t="shared" ref="E122:E125" si="4">G122*H122</f>
        <v>6615.5</v>
      </c>
      <c r="F122" s="354">
        <v>0.2</v>
      </c>
      <c r="G122" s="4">
        <v>3275</v>
      </c>
      <c r="H122" s="466">
        <f t="shared" si="3"/>
        <v>2.02</v>
      </c>
      <c r="J122" s="2">
        <v>2885</v>
      </c>
      <c r="K122" s="467">
        <v>5827.7</v>
      </c>
    </row>
    <row r="123" spans="1:11" ht="15.75" x14ac:dyDescent="0.25">
      <c r="A123" s="350" t="s">
        <v>195</v>
      </c>
      <c r="B123" s="360" t="s">
        <v>1766</v>
      </c>
      <c r="C123" s="224" t="s">
        <v>43</v>
      </c>
      <c r="D123" s="355">
        <v>45312</v>
      </c>
      <c r="E123" s="423">
        <f>G123*H123</f>
        <v>19420.75</v>
      </c>
      <c r="F123" s="354">
        <v>0.2</v>
      </c>
      <c r="G123" s="4">
        <v>3275</v>
      </c>
      <c r="H123" s="466">
        <f t="shared" si="3"/>
        <v>5.93</v>
      </c>
      <c r="J123" s="2">
        <v>2885</v>
      </c>
      <c r="K123" s="467">
        <v>17108.05</v>
      </c>
    </row>
    <row r="124" spans="1:11" ht="15.75" x14ac:dyDescent="0.25">
      <c r="A124" s="350" t="s">
        <v>196</v>
      </c>
      <c r="B124" s="360" t="s">
        <v>66</v>
      </c>
      <c r="C124" s="224" t="s">
        <v>43</v>
      </c>
      <c r="D124" s="355">
        <v>45312</v>
      </c>
      <c r="E124" s="423">
        <f t="shared" si="4"/>
        <v>1703</v>
      </c>
      <c r="F124" s="354">
        <v>0.2</v>
      </c>
      <c r="G124" s="4">
        <v>3275</v>
      </c>
      <c r="H124" s="466">
        <f t="shared" si="3"/>
        <v>0.52</v>
      </c>
      <c r="J124" s="2">
        <v>2885</v>
      </c>
      <c r="K124" s="467">
        <v>1500.2</v>
      </c>
    </row>
    <row r="125" spans="1:11" ht="15.75" x14ac:dyDescent="0.25">
      <c r="A125" s="350" t="s">
        <v>197</v>
      </c>
      <c r="B125" s="360" t="s">
        <v>81</v>
      </c>
      <c r="C125" s="224" t="s">
        <v>43</v>
      </c>
      <c r="D125" s="355">
        <v>45312</v>
      </c>
      <c r="E125" s="423">
        <f t="shared" si="4"/>
        <v>5436.5000000000009</v>
      </c>
      <c r="F125" s="354">
        <v>0.2</v>
      </c>
      <c r="G125" s="4">
        <v>3275</v>
      </c>
      <c r="H125" s="466">
        <f t="shared" si="3"/>
        <v>1.6600000000000001</v>
      </c>
      <c r="J125" s="2">
        <v>2885</v>
      </c>
      <c r="K125" s="2">
        <v>4789.1000000000004</v>
      </c>
    </row>
    <row r="126" spans="1:11" ht="15.75" x14ac:dyDescent="0.25">
      <c r="A126" s="350" t="s">
        <v>437</v>
      </c>
      <c r="B126" s="367" t="s">
        <v>77</v>
      </c>
      <c r="C126" s="224"/>
      <c r="D126" s="355"/>
      <c r="E126" s="423"/>
      <c r="F126" s="354"/>
      <c r="G126" s="4">
        <v>3275</v>
      </c>
      <c r="H126" s="466">
        <f t="shared" si="3"/>
        <v>0</v>
      </c>
      <c r="J126" s="2">
        <v>2885</v>
      </c>
      <c r="K126" s="467"/>
    </row>
    <row r="127" spans="1:11" ht="15.75" x14ac:dyDescent="0.25">
      <c r="A127" s="350" t="s">
        <v>438</v>
      </c>
      <c r="B127" s="360" t="s">
        <v>60</v>
      </c>
      <c r="C127" s="224" t="s">
        <v>43</v>
      </c>
      <c r="D127" s="355">
        <v>45312</v>
      </c>
      <c r="E127" s="423">
        <f>G127*H127</f>
        <v>7565.25</v>
      </c>
      <c r="F127" s="354">
        <v>0.2</v>
      </c>
      <c r="G127" s="4">
        <v>3275</v>
      </c>
      <c r="H127" s="466">
        <f t="shared" si="3"/>
        <v>2.31</v>
      </c>
      <c r="J127" s="2">
        <v>2885</v>
      </c>
      <c r="K127" s="467">
        <v>6664.35</v>
      </c>
    </row>
    <row r="128" spans="1:11" ht="15.75" x14ac:dyDescent="0.25">
      <c r="A128" s="350" t="s">
        <v>439</v>
      </c>
      <c r="B128" s="360" t="s">
        <v>61</v>
      </c>
      <c r="C128" s="224" t="s">
        <v>43</v>
      </c>
      <c r="D128" s="355">
        <v>45312</v>
      </c>
      <c r="E128" s="423">
        <f t="shared" ref="E128:E131" si="5">G128*H128</f>
        <v>10152.5</v>
      </c>
      <c r="F128" s="354">
        <v>0.2</v>
      </c>
      <c r="G128" s="4">
        <v>3275</v>
      </c>
      <c r="H128" s="466">
        <f t="shared" si="3"/>
        <v>3.1</v>
      </c>
      <c r="J128" s="2">
        <v>2885</v>
      </c>
      <c r="K128" s="2">
        <v>8943.5</v>
      </c>
    </row>
    <row r="129" spans="1:11" ht="15.75" x14ac:dyDescent="0.25">
      <c r="A129" s="350" t="s">
        <v>440</v>
      </c>
      <c r="B129" s="360" t="s">
        <v>1766</v>
      </c>
      <c r="C129" s="224" t="s">
        <v>43</v>
      </c>
      <c r="D129" s="355">
        <v>45312</v>
      </c>
      <c r="E129" s="423">
        <f t="shared" si="5"/>
        <v>22957.75</v>
      </c>
      <c r="F129" s="354">
        <v>0.2</v>
      </c>
      <c r="G129" s="4">
        <v>3275</v>
      </c>
      <c r="H129" s="466">
        <f t="shared" si="3"/>
        <v>7.01</v>
      </c>
      <c r="J129" s="2">
        <v>2885</v>
      </c>
      <c r="K129" s="2">
        <v>20223.849999999999</v>
      </c>
    </row>
    <row r="130" spans="1:11" ht="15.75" x14ac:dyDescent="0.25">
      <c r="A130" s="350" t="s">
        <v>441</v>
      </c>
      <c r="B130" s="360" t="s">
        <v>66</v>
      </c>
      <c r="C130" s="224" t="s">
        <v>43</v>
      </c>
      <c r="D130" s="355">
        <v>45312</v>
      </c>
      <c r="E130" s="423">
        <f t="shared" si="5"/>
        <v>2947.5</v>
      </c>
      <c r="F130" s="354">
        <v>0.2</v>
      </c>
      <c r="G130" s="4">
        <v>3275</v>
      </c>
      <c r="H130" s="466">
        <f t="shared" si="3"/>
        <v>0.9</v>
      </c>
      <c r="J130" s="2">
        <v>2885</v>
      </c>
      <c r="K130" s="2">
        <v>2596.5</v>
      </c>
    </row>
    <row r="131" spans="1:11" ht="15.75" x14ac:dyDescent="0.25">
      <c r="A131" s="350" t="s">
        <v>442</v>
      </c>
      <c r="B131" s="360" t="s">
        <v>81</v>
      </c>
      <c r="C131" s="224" t="s">
        <v>43</v>
      </c>
      <c r="D131" s="355">
        <v>45312</v>
      </c>
      <c r="E131" s="423">
        <f t="shared" si="5"/>
        <v>6681</v>
      </c>
      <c r="F131" s="354">
        <v>0.2</v>
      </c>
      <c r="G131" s="4">
        <v>3275</v>
      </c>
      <c r="H131" s="466">
        <f t="shared" si="3"/>
        <v>2.04</v>
      </c>
      <c r="J131" s="2">
        <v>2885</v>
      </c>
      <c r="K131" s="4">
        <v>5885.4</v>
      </c>
    </row>
    <row r="132" spans="1:11" s="4" customFormat="1" ht="15.75" x14ac:dyDescent="0.25">
      <c r="A132" s="346" t="s">
        <v>198</v>
      </c>
      <c r="B132" s="361" t="s">
        <v>1391</v>
      </c>
      <c r="C132" s="362"/>
      <c r="D132" s="363"/>
      <c r="E132" s="423"/>
      <c r="F132" s="364"/>
      <c r="G132" s="4">
        <v>3275</v>
      </c>
      <c r="H132" s="466">
        <f>K131/J132</f>
        <v>2.04</v>
      </c>
      <c r="J132" s="2">
        <v>2885</v>
      </c>
    </row>
    <row r="133" spans="1:11" ht="15.75" x14ac:dyDescent="0.25">
      <c r="A133" s="350" t="s">
        <v>139</v>
      </c>
      <c r="B133" s="369" t="s">
        <v>511</v>
      </c>
      <c r="C133" s="224"/>
      <c r="D133" s="224"/>
      <c r="E133" s="423"/>
      <c r="F133" s="354"/>
      <c r="G133" s="4">
        <v>3275</v>
      </c>
      <c r="H133" s="466">
        <f t="shared" ref="H133:H135" si="6">K133/J133</f>
        <v>0</v>
      </c>
      <c r="J133" s="2">
        <v>2885</v>
      </c>
    </row>
    <row r="134" spans="1:11" s="8" customFormat="1" ht="15.75" x14ac:dyDescent="0.25">
      <c r="A134" s="350" t="s">
        <v>199</v>
      </c>
      <c r="B134" s="359" t="s">
        <v>1405</v>
      </c>
      <c r="C134" s="352" t="s">
        <v>84</v>
      </c>
      <c r="D134" s="355">
        <v>45312</v>
      </c>
      <c r="E134" s="423">
        <v>16412</v>
      </c>
      <c r="F134" s="354">
        <v>0.2</v>
      </c>
      <c r="G134" s="4">
        <v>3275</v>
      </c>
      <c r="H134" s="466" t="e">
        <f t="shared" si="6"/>
        <v>#DIV/0!</v>
      </c>
    </row>
    <row r="135" spans="1:11" s="8" customFormat="1" ht="15.75" x14ac:dyDescent="0.25">
      <c r="A135" s="350" t="s">
        <v>200</v>
      </c>
      <c r="B135" s="359" t="s">
        <v>1406</v>
      </c>
      <c r="C135" s="352" t="s">
        <v>84</v>
      </c>
      <c r="D135" s="267">
        <v>44927</v>
      </c>
      <c r="E135" s="423">
        <v>18070</v>
      </c>
      <c r="F135" s="354">
        <v>0.2</v>
      </c>
      <c r="G135" s="4">
        <v>3275</v>
      </c>
      <c r="H135" s="466" t="e">
        <f t="shared" si="6"/>
        <v>#DIV/0!</v>
      </c>
    </row>
    <row r="136" spans="1:11" s="8" customFormat="1" ht="35.25" customHeight="1" x14ac:dyDescent="0.25">
      <c r="A136" s="350" t="s">
        <v>140</v>
      </c>
      <c r="B136" s="369" t="s">
        <v>512</v>
      </c>
      <c r="C136" s="352" t="s">
        <v>84</v>
      </c>
      <c r="D136" s="267">
        <v>45292</v>
      </c>
      <c r="E136" s="423">
        <v>41500</v>
      </c>
      <c r="F136" s="354">
        <v>0.2</v>
      </c>
      <c r="G136" s="4">
        <v>3275</v>
      </c>
      <c r="H136" s="453"/>
    </row>
    <row r="137" spans="1:11" s="8" customFormat="1" ht="15.75" x14ac:dyDescent="0.25">
      <c r="A137" s="350" t="s">
        <v>201</v>
      </c>
      <c r="B137" s="369" t="s">
        <v>514</v>
      </c>
      <c r="C137" s="352" t="s">
        <v>90</v>
      </c>
      <c r="D137" s="267">
        <v>45292</v>
      </c>
      <c r="E137" s="423">
        <v>30631</v>
      </c>
      <c r="F137" s="354">
        <v>0.2</v>
      </c>
      <c r="G137" s="4">
        <v>3275</v>
      </c>
      <c r="H137" s="453"/>
    </row>
    <row r="138" spans="1:11" s="8" customFormat="1" ht="15.75" x14ac:dyDescent="0.25">
      <c r="A138" s="350" t="s">
        <v>202</v>
      </c>
      <c r="B138" s="369" t="s">
        <v>515</v>
      </c>
      <c r="C138" s="352"/>
      <c r="D138" s="267"/>
      <c r="E138" s="228"/>
      <c r="F138" s="354"/>
      <c r="G138" s="4">
        <v>3275</v>
      </c>
      <c r="H138" s="453"/>
    </row>
    <row r="139" spans="1:11" s="8" customFormat="1" ht="15.75" x14ac:dyDescent="0.25">
      <c r="A139" s="350" t="s">
        <v>1620</v>
      </c>
      <c r="B139" s="359" t="s">
        <v>527</v>
      </c>
      <c r="C139" s="352" t="s">
        <v>91</v>
      </c>
      <c r="D139" s="267">
        <v>45292</v>
      </c>
      <c r="E139" s="423">
        <v>190.5</v>
      </c>
      <c r="F139" s="354">
        <v>0.2</v>
      </c>
      <c r="G139" s="4">
        <v>3275</v>
      </c>
      <c r="H139" s="453"/>
    </row>
    <row r="140" spans="1:11" s="8" customFormat="1" ht="31.5" x14ac:dyDescent="0.25">
      <c r="A140" s="350" t="s">
        <v>1621</v>
      </c>
      <c r="B140" s="359" t="s">
        <v>516</v>
      </c>
      <c r="C140" s="352" t="s">
        <v>91</v>
      </c>
      <c r="D140" s="267">
        <v>45292</v>
      </c>
      <c r="E140" s="423">
        <v>168.5</v>
      </c>
      <c r="F140" s="354">
        <v>0.2</v>
      </c>
      <c r="G140" s="4">
        <v>3275</v>
      </c>
      <c r="H140" s="453"/>
    </row>
    <row r="141" spans="1:11" ht="15.75" x14ac:dyDescent="0.25">
      <c r="A141" s="350" t="s">
        <v>203</v>
      </c>
      <c r="B141" s="369" t="s">
        <v>960</v>
      </c>
      <c r="C141" s="224" t="s">
        <v>91</v>
      </c>
      <c r="D141" s="355">
        <v>45292</v>
      </c>
      <c r="E141" s="228">
        <v>188.42000000000002</v>
      </c>
      <c r="F141" s="354">
        <v>0.2</v>
      </c>
      <c r="G141" s="4">
        <v>3275</v>
      </c>
      <c r="H141" s="453"/>
    </row>
    <row r="142" spans="1:11" ht="15.75" x14ac:dyDescent="0.25">
      <c r="A142" s="350" t="s">
        <v>204</v>
      </c>
      <c r="B142" s="369" t="s">
        <v>86</v>
      </c>
      <c r="C142" s="224"/>
      <c r="D142" s="355"/>
      <c r="E142" s="423"/>
      <c r="F142" s="354"/>
      <c r="G142" s="4">
        <v>3275</v>
      </c>
      <c r="H142" s="453"/>
    </row>
    <row r="143" spans="1:11" ht="15.75" x14ac:dyDescent="0.25">
      <c r="A143" s="350" t="s">
        <v>1622</v>
      </c>
      <c r="B143" s="360" t="s">
        <v>519</v>
      </c>
      <c r="C143" s="224" t="s">
        <v>91</v>
      </c>
      <c r="D143" s="355">
        <v>45292</v>
      </c>
      <c r="E143" s="423">
        <v>330.5</v>
      </c>
      <c r="F143" s="354">
        <v>0.2</v>
      </c>
      <c r="G143" s="4">
        <v>3275</v>
      </c>
      <c r="H143" s="453"/>
    </row>
    <row r="144" spans="1:11" ht="31.5" x14ac:dyDescent="0.25">
      <c r="A144" s="350" t="s">
        <v>1623</v>
      </c>
      <c r="B144" s="360" t="s">
        <v>517</v>
      </c>
      <c r="C144" s="224" t="s">
        <v>91</v>
      </c>
      <c r="D144" s="355">
        <v>45292</v>
      </c>
      <c r="E144" s="228">
        <v>150.15</v>
      </c>
      <c r="F144" s="354">
        <v>0.2</v>
      </c>
      <c r="G144" s="4">
        <v>3275</v>
      </c>
      <c r="H144" s="453"/>
    </row>
    <row r="145" spans="1:12" ht="31.5" x14ac:dyDescent="0.25">
      <c r="A145" s="350" t="s">
        <v>1624</v>
      </c>
      <c r="B145" s="360" t="s">
        <v>518</v>
      </c>
      <c r="C145" s="224" t="s">
        <v>91</v>
      </c>
      <c r="D145" s="355">
        <v>45292</v>
      </c>
      <c r="E145" s="423">
        <v>82.153485586864335</v>
      </c>
      <c r="F145" s="354">
        <v>0.2</v>
      </c>
      <c r="G145" s="4">
        <v>3275</v>
      </c>
      <c r="H145" s="453"/>
    </row>
    <row r="146" spans="1:12" ht="31.5" x14ac:dyDescent="0.25">
      <c r="A146" s="350" t="s">
        <v>1625</v>
      </c>
      <c r="B146" s="360" t="s">
        <v>522</v>
      </c>
      <c r="C146" s="224" t="s">
        <v>91</v>
      </c>
      <c r="D146" s="355">
        <v>45292</v>
      </c>
      <c r="E146" s="423">
        <v>77.180126064375955</v>
      </c>
      <c r="F146" s="354">
        <v>0.2</v>
      </c>
      <c r="G146" s="4">
        <v>3275</v>
      </c>
      <c r="H146" s="453"/>
    </row>
    <row r="147" spans="1:12" ht="15.75" x14ac:dyDescent="0.25">
      <c r="A147" s="350" t="s">
        <v>205</v>
      </c>
      <c r="B147" s="369" t="s">
        <v>87</v>
      </c>
      <c r="C147" s="224" t="s">
        <v>92</v>
      </c>
      <c r="D147" s="355">
        <v>45292</v>
      </c>
      <c r="E147" s="228">
        <v>4045.233829447363</v>
      </c>
      <c r="F147" s="354">
        <v>0.2</v>
      </c>
      <c r="G147" s="4">
        <v>3275</v>
      </c>
      <c r="H147" s="453"/>
    </row>
    <row r="148" spans="1:12" ht="15.75" x14ac:dyDescent="0.25">
      <c r="A148" s="350" t="s">
        <v>1407</v>
      </c>
      <c r="B148" s="369" t="s">
        <v>93</v>
      </c>
      <c r="C148" s="224"/>
      <c r="D148" s="355"/>
      <c r="E148" s="423"/>
      <c r="F148" s="354"/>
      <c r="G148" s="4">
        <v>3275</v>
      </c>
      <c r="H148" s="453"/>
    </row>
    <row r="149" spans="1:12" ht="34.5" customHeight="1" x14ac:dyDescent="0.25">
      <c r="A149" s="350" t="s">
        <v>1408</v>
      </c>
      <c r="B149" s="359" t="s">
        <v>1626</v>
      </c>
      <c r="C149" s="224" t="s">
        <v>84</v>
      </c>
      <c r="D149" s="355">
        <v>45312</v>
      </c>
      <c r="E149" s="423">
        <v>3275</v>
      </c>
      <c r="F149" s="354">
        <v>0.2</v>
      </c>
      <c r="G149" s="4">
        <v>3275</v>
      </c>
      <c r="H149" s="453">
        <f t="shared" si="1"/>
        <v>1</v>
      </c>
    </row>
    <row r="150" spans="1:12" s="437" customFormat="1" ht="15.75" x14ac:dyDescent="0.25">
      <c r="A150" s="350" t="s">
        <v>1409</v>
      </c>
      <c r="B150" s="359" t="s">
        <v>129</v>
      </c>
      <c r="C150" s="224" t="s">
        <v>84</v>
      </c>
      <c r="D150" s="355">
        <v>45312</v>
      </c>
      <c r="E150" s="423">
        <f>G150*0.55</f>
        <v>1801.2500000000002</v>
      </c>
      <c r="F150" s="354">
        <v>0.2</v>
      </c>
      <c r="G150" s="4">
        <v>3275</v>
      </c>
      <c r="H150" s="454">
        <f t="shared" si="1"/>
        <v>0.55000000000000004</v>
      </c>
      <c r="K150" s="2"/>
      <c r="L150" s="2"/>
    </row>
    <row r="151" spans="1:12" s="437" customFormat="1" ht="15.75" x14ac:dyDescent="0.25">
      <c r="A151" s="350" t="s">
        <v>1410</v>
      </c>
      <c r="B151" s="359" t="s">
        <v>1398</v>
      </c>
      <c r="C151" s="224" t="s">
        <v>84</v>
      </c>
      <c r="D151" s="355">
        <v>45312</v>
      </c>
      <c r="E151" s="423">
        <f>G151*0.72</f>
        <v>2358</v>
      </c>
      <c r="F151" s="354">
        <v>0.2</v>
      </c>
      <c r="G151" s="4">
        <v>3275</v>
      </c>
      <c r="H151" s="454">
        <f t="shared" si="1"/>
        <v>0.72</v>
      </c>
      <c r="K151" s="2"/>
      <c r="L151" s="2"/>
    </row>
    <row r="152" spans="1:12" ht="15.75" x14ac:dyDescent="0.25">
      <c r="A152" s="350" t="s">
        <v>1411</v>
      </c>
      <c r="B152" s="359" t="s">
        <v>1399</v>
      </c>
      <c r="C152" s="224" t="s">
        <v>84</v>
      </c>
      <c r="D152" s="355">
        <v>45312</v>
      </c>
      <c r="E152" s="423">
        <v>3602.5</v>
      </c>
      <c r="F152" s="354">
        <v>0.2</v>
      </c>
      <c r="G152" s="4">
        <v>3275</v>
      </c>
      <c r="H152" s="453">
        <f t="shared" si="1"/>
        <v>1.1000000000000001</v>
      </c>
    </row>
    <row r="153" spans="1:12" ht="15.75" x14ac:dyDescent="0.25">
      <c r="A153" s="350" t="s">
        <v>1412</v>
      </c>
      <c r="B153" s="359" t="s">
        <v>1696</v>
      </c>
      <c r="C153" s="224" t="s">
        <v>84</v>
      </c>
      <c r="D153" s="355">
        <v>45312</v>
      </c>
      <c r="E153" s="423">
        <v>2947.5</v>
      </c>
      <c r="F153" s="354">
        <v>0.2</v>
      </c>
      <c r="G153" s="4">
        <v>3275</v>
      </c>
      <c r="H153" s="453">
        <f t="shared" si="1"/>
        <v>0.9</v>
      </c>
    </row>
    <row r="154" spans="1:12" ht="15.75" x14ac:dyDescent="0.25">
      <c r="A154" s="350" t="s">
        <v>1413</v>
      </c>
      <c r="B154" s="359" t="s">
        <v>64</v>
      </c>
      <c r="C154" s="224" t="s">
        <v>84</v>
      </c>
      <c r="D154" s="355">
        <v>45312</v>
      </c>
      <c r="E154" s="423">
        <v>3930</v>
      </c>
      <c r="F154" s="354">
        <v>0.2</v>
      </c>
      <c r="G154" s="4">
        <v>3275</v>
      </c>
      <c r="H154" s="453">
        <f t="shared" si="1"/>
        <v>1.2</v>
      </c>
    </row>
    <row r="155" spans="1:12" ht="15.75" x14ac:dyDescent="0.25">
      <c r="A155" s="350" t="s">
        <v>1414</v>
      </c>
      <c r="B155" s="359" t="s">
        <v>545</v>
      </c>
      <c r="C155" s="224" t="s">
        <v>84</v>
      </c>
      <c r="D155" s="355">
        <v>45312</v>
      </c>
      <c r="E155" s="228">
        <v>3602.5000000000005</v>
      </c>
      <c r="F155" s="354">
        <v>0.2</v>
      </c>
      <c r="G155" s="4">
        <v>3275</v>
      </c>
      <c r="H155" s="453">
        <f t="shared" si="1"/>
        <v>1.1000000000000001</v>
      </c>
    </row>
    <row r="156" spans="1:12" ht="15.75" x14ac:dyDescent="0.25">
      <c r="A156" s="350" t="s">
        <v>1415</v>
      </c>
      <c r="B156" s="369" t="s">
        <v>94</v>
      </c>
      <c r="C156" s="224"/>
      <c r="D156" s="355"/>
      <c r="E156" s="423"/>
      <c r="F156" s="354"/>
      <c r="G156" s="4">
        <v>3275</v>
      </c>
      <c r="H156" s="453">
        <f t="shared" si="1"/>
        <v>0</v>
      </c>
    </row>
    <row r="157" spans="1:12" ht="34.5" customHeight="1" x14ac:dyDescent="0.25">
      <c r="A157" s="350" t="s">
        <v>1416</v>
      </c>
      <c r="B157" s="359" t="s">
        <v>1626</v>
      </c>
      <c r="C157" s="224" t="s">
        <v>84</v>
      </c>
      <c r="D157" s="355">
        <v>45312</v>
      </c>
      <c r="E157" s="423">
        <v>3275</v>
      </c>
      <c r="F157" s="354">
        <v>0.2</v>
      </c>
      <c r="G157" s="4">
        <v>3275</v>
      </c>
      <c r="H157" s="453">
        <f t="shared" si="1"/>
        <v>1</v>
      </c>
    </row>
    <row r="158" spans="1:12" s="437" customFormat="1" ht="15.75" x14ac:dyDescent="0.25">
      <c r="A158" s="350" t="s">
        <v>1417</v>
      </c>
      <c r="B158" s="359" t="s">
        <v>129</v>
      </c>
      <c r="C158" s="224" t="s">
        <v>84</v>
      </c>
      <c r="D158" s="355">
        <v>45312</v>
      </c>
      <c r="E158" s="423">
        <f>G158*0.55</f>
        <v>1801.2500000000002</v>
      </c>
      <c r="F158" s="354">
        <v>0.2</v>
      </c>
      <c r="G158" s="4">
        <v>3275</v>
      </c>
      <c r="H158" s="454">
        <f t="shared" si="1"/>
        <v>0.55000000000000004</v>
      </c>
    </row>
    <row r="159" spans="1:12" s="437" customFormat="1" ht="15.75" x14ac:dyDescent="0.25">
      <c r="A159" s="350" t="s">
        <v>1418</v>
      </c>
      <c r="B159" s="359" t="s">
        <v>1398</v>
      </c>
      <c r="C159" s="224" t="s">
        <v>84</v>
      </c>
      <c r="D159" s="355">
        <v>45312</v>
      </c>
      <c r="E159" s="423">
        <f>G159*0.72</f>
        <v>2358</v>
      </c>
      <c r="F159" s="354">
        <v>0.2</v>
      </c>
      <c r="G159" s="4">
        <v>3275</v>
      </c>
      <c r="H159" s="454">
        <f t="shared" si="1"/>
        <v>0.72</v>
      </c>
    </row>
    <row r="160" spans="1:12" ht="15.75" x14ac:dyDescent="0.25">
      <c r="A160" s="350" t="s">
        <v>1419</v>
      </c>
      <c r="B160" s="359" t="s">
        <v>1399</v>
      </c>
      <c r="C160" s="224" t="s">
        <v>84</v>
      </c>
      <c r="D160" s="355">
        <v>45312</v>
      </c>
      <c r="E160" s="423">
        <v>3602.5</v>
      </c>
      <c r="F160" s="354">
        <v>0.2</v>
      </c>
      <c r="G160" s="4">
        <v>3275</v>
      </c>
      <c r="H160" s="453">
        <f t="shared" si="1"/>
        <v>1.1000000000000001</v>
      </c>
    </row>
    <row r="161" spans="1:8" ht="15.75" x14ac:dyDescent="0.25">
      <c r="A161" s="350" t="s">
        <v>1420</v>
      </c>
      <c r="B161" s="359" t="s">
        <v>1696</v>
      </c>
      <c r="C161" s="224" t="s">
        <v>84</v>
      </c>
      <c r="D161" s="355">
        <v>45312</v>
      </c>
      <c r="E161" s="423">
        <v>2947.5</v>
      </c>
      <c r="F161" s="354">
        <v>0.2</v>
      </c>
      <c r="G161" s="4">
        <v>3275</v>
      </c>
      <c r="H161" s="453">
        <f t="shared" si="1"/>
        <v>0.9</v>
      </c>
    </row>
    <row r="162" spans="1:8" ht="15.75" x14ac:dyDescent="0.25">
      <c r="A162" s="350" t="s">
        <v>1421</v>
      </c>
      <c r="B162" s="359" t="s">
        <v>64</v>
      </c>
      <c r="C162" s="224" t="s">
        <v>84</v>
      </c>
      <c r="D162" s="355">
        <v>45312</v>
      </c>
      <c r="E162" s="423">
        <v>3930</v>
      </c>
      <c r="F162" s="354">
        <v>0.2</v>
      </c>
      <c r="G162" s="4">
        <v>3275</v>
      </c>
      <c r="H162" s="453">
        <f t="shared" si="1"/>
        <v>1.2</v>
      </c>
    </row>
    <row r="163" spans="1:8" ht="15.75" x14ac:dyDescent="0.25">
      <c r="A163" s="350" t="s">
        <v>1422</v>
      </c>
      <c r="B163" s="359" t="s">
        <v>545</v>
      </c>
      <c r="C163" s="224" t="s">
        <v>84</v>
      </c>
      <c r="D163" s="355">
        <v>45312</v>
      </c>
      <c r="E163" s="228">
        <v>3602.5000000000005</v>
      </c>
      <c r="F163" s="354">
        <v>0.2</v>
      </c>
      <c r="G163" s="4">
        <v>3275</v>
      </c>
      <c r="H163" s="453">
        <f t="shared" si="1"/>
        <v>1.1000000000000001</v>
      </c>
    </row>
    <row r="164" spans="1:8" ht="15.75" x14ac:dyDescent="0.25">
      <c r="A164" s="350" t="s">
        <v>1423</v>
      </c>
      <c r="B164" s="369" t="s">
        <v>95</v>
      </c>
      <c r="C164" s="224"/>
      <c r="D164" s="355"/>
      <c r="E164" s="423"/>
      <c r="F164" s="354"/>
      <c r="G164" s="4">
        <v>3275</v>
      </c>
      <c r="H164" s="453">
        <f t="shared" si="1"/>
        <v>0</v>
      </c>
    </row>
    <row r="165" spans="1:8" ht="36" customHeight="1" x14ac:dyDescent="0.25">
      <c r="A165" s="350" t="s">
        <v>1424</v>
      </c>
      <c r="B165" s="359" t="s">
        <v>1627</v>
      </c>
      <c r="C165" s="224" t="s">
        <v>84</v>
      </c>
      <c r="D165" s="355">
        <v>45312</v>
      </c>
      <c r="E165" s="423">
        <v>393</v>
      </c>
      <c r="F165" s="354">
        <v>0.2</v>
      </c>
      <c r="G165" s="4">
        <v>3275</v>
      </c>
      <c r="H165" s="453">
        <f t="shared" si="1"/>
        <v>0.12</v>
      </c>
    </row>
    <row r="166" spans="1:8" ht="15.75" x14ac:dyDescent="0.25">
      <c r="A166" s="350" t="s">
        <v>1425</v>
      </c>
      <c r="B166" s="359" t="s">
        <v>1697</v>
      </c>
      <c r="C166" s="224" t="s">
        <v>84</v>
      </c>
      <c r="D166" s="355">
        <v>45312</v>
      </c>
      <c r="E166" s="228">
        <v>425.75</v>
      </c>
      <c r="F166" s="354">
        <v>0.2</v>
      </c>
      <c r="G166" s="4">
        <v>3275</v>
      </c>
      <c r="H166" s="453">
        <f t="shared" si="1"/>
        <v>0.13</v>
      </c>
    </row>
    <row r="167" spans="1:8" ht="15.75" x14ac:dyDescent="0.25">
      <c r="A167" s="350" t="s">
        <v>1426</v>
      </c>
      <c r="B167" s="359" t="s">
        <v>64</v>
      </c>
      <c r="C167" s="224" t="s">
        <v>84</v>
      </c>
      <c r="D167" s="355">
        <v>45312</v>
      </c>
      <c r="E167" s="423">
        <v>556.75</v>
      </c>
      <c r="F167" s="354">
        <v>0.2</v>
      </c>
      <c r="G167" s="4">
        <v>3275</v>
      </c>
      <c r="H167" s="453">
        <f t="shared" si="1"/>
        <v>0.17</v>
      </c>
    </row>
    <row r="168" spans="1:8" ht="15.75" x14ac:dyDescent="0.25">
      <c r="A168" s="350" t="s">
        <v>1427</v>
      </c>
      <c r="B168" s="369" t="s">
        <v>96</v>
      </c>
      <c r="C168" s="224"/>
      <c r="D168" s="355"/>
      <c r="E168" s="423"/>
      <c r="F168" s="354"/>
      <c r="G168" s="4">
        <v>3275</v>
      </c>
      <c r="H168" s="453">
        <f t="shared" si="1"/>
        <v>0</v>
      </c>
    </row>
    <row r="169" spans="1:8" ht="36" customHeight="1" x14ac:dyDescent="0.25">
      <c r="A169" s="350" t="s">
        <v>1428</v>
      </c>
      <c r="B169" s="359" t="s">
        <v>1627</v>
      </c>
      <c r="C169" s="224" t="s">
        <v>84</v>
      </c>
      <c r="D169" s="355">
        <v>45312</v>
      </c>
      <c r="E169" s="228">
        <v>393</v>
      </c>
      <c r="F169" s="354">
        <v>0.2</v>
      </c>
      <c r="G169" s="4">
        <v>3275</v>
      </c>
      <c r="H169" s="453">
        <f t="shared" si="1"/>
        <v>0.12</v>
      </c>
    </row>
    <row r="170" spans="1:8" ht="15.75" x14ac:dyDescent="0.25">
      <c r="A170" s="350" t="s">
        <v>1429</v>
      </c>
      <c r="B170" s="359" t="s">
        <v>1697</v>
      </c>
      <c r="C170" s="224" t="s">
        <v>84</v>
      </c>
      <c r="D170" s="355">
        <v>45312</v>
      </c>
      <c r="E170" s="423">
        <v>425.75</v>
      </c>
      <c r="F170" s="354">
        <v>0.2</v>
      </c>
      <c r="G170" s="4">
        <v>3275</v>
      </c>
      <c r="H170" s="453">
        <f t="shared" si="1"/>
        <v>0.13</v>
      </c>
    </row>
    <row r="171" spans="1:8" ht="15.75" x14ac:dyDescent="0.25">
      <c r="A171" s="350" t="s">
        <v>1430</v>
      </c>
      <c r="B171" s="359" t="s">
        <v>64</v>
      </c>
      <c r="C171" s="224" t="s">
        <v>84</v>
      </c>
      <c r="D171" s="355">
        <v>45312</v>
      </c>
      <c r="E171" s="423">
        <v>556.75</v>
      </c>
      <c r="F171" s="354">
        <v>0.2</v>
      </c>
      <c r="G171" s="4">
        <v>3275</v>
      </c>
      <c r="H171" s="453">
        <f t="shared" si="1"/>
        <v>0.17</v>
      </c>
    </row>
    <row r="172" spans="1:8" ht="15.75" x14ac:dyDescent="0.25">
      <c r="A172" s="350" t="s">
        <v>206</v>
      </c>
      <c r="B172" s="369" t="s">
        <v>423</v>
      </c>
      <c r="C172" s="224"/>
      <c r="D172" s="355"/>
      <c r="E172" s="228"/>
      <c r="F172" s="354"/>
      <c r="G172" s="4">
        <v>3275</v>
      </c>
      <c r="H172" s="453">
        <f t="shared" ref="H172:H235" si="7">E172/G172</f>
        <v>0</v>
      </c>
    </row>
    <row r="173" spans="1:8" s="8" customFormat="1" ht="15.75" x14ac:dyDescent="0.25">
      <c r="A173" s="350" t="s">
        <v>546</v>
      </c>
      <c r="B173" s="359" t="s">
        <v>1698</v>
      </c>
      <c r="C173" s="352" t="s">
        <v>84</v>
      </c>
      <c r="D173" s="355">
        <v>45312</v>
      </c>
      <c r="E173" s="423">
        <v>393</v>
      </c>
      <c r="F173" s="354">
        <v>0.2</v>
      </c>
      <c r="G173" s="4">
        <v>3275</v>
      </c>
      <c r="H173" s="453">
        <f t="shared" si="7"/>
        <v>0.12</v>
      </c>
    </row>
    <row r="174" spans="1:8" s="8" customFormat="1" ht="15.75" x14ac:dyDescent="0.25">
      <c r="A174" s="350" t="s">
        <v>547</v>
      </c>
      <c r="B174" s="359" t="s">
        <v>1628</v>
      </c>
      <c r="C174" s="352" t="s">
        <v>84</v>
      </c>
      <c r="D174" s="355">
        <v>45312</v>
      </c>
      <c r="E174" s="423">
        <v>229.25000000000003</v>
      </c>
      <c r="F174" s="354">
        <v>0.2</v>
      </c>
      <c r="G174" s="4">
        <v>3275</v>
      </c>
      <c r="H174" s="453">
        <f t="shared" si="7"/>
        <v>7.0000000000000007E-2</v>
      </c>
    </row>
    <row r="175" spans="1:8" s="8" customFormat="1" ht="15.75" x14ac:dyDescent="0.25">
      <c r="A175" s="350" t="s">
        <v>1431</v>
      </c>
      <c r="B175" s="359" t="s">
        <v>64</v>
      </c>
      <c r="C175" s="352" t="s">
        <v>84</v>
      </c>
      <c r="D175" s="355">
        <v>45312</v>
      </c>
      <c r="E175" s="228">
        <v>425.75</v>
      </c>
      <c r="F175" s="354">
        <v>0.2</v>
      </c>
      <c r="G175" s="4">
        <v>3275</v>
      </c>
      <c r="H175" s="453">
        <f t="shared" si="7"/>
        <v>0.13</v>
      </c>
    </row>
    <row r="176" spans="1:8" s="8" customFormat="1" ht="15.75" x14ac:dyDescent="0.25">
      <c r="A176" s="350" t="s">
        <v>548</v>
      </c>
      <c r="B176" s="359" t="s">
        <v>543</v>
      </c>
      <c r="C176" s="352" t="s">
        <v>84</v>
      </c>
      <c r="D176" s="355">
        <v>45312</v>
      </c>
      <c r="E176" s="423">
        <v>917.00000000000011</v>
      </c>
      <c r="F176" s="354">
        <v>0.2</v>
      </c>
      <c r="G176" s="4">
        <v>3275</v>
      </c>
      <c r="H176" s="453">
        <f t="shared" si="7"/>
        <v>0.28000000000000003</v>
      </c>
    </row>
    <row r="177" spans="1:8" s="8" customFormat="1" ht="15.75" x14ac:dyDescent="0.25">
      <c r="A177" s="350" t="s">
        <v>1432</v>
      </c>
      <c r="B177" s="359" t="s">
        <v>545</v>
      </c>
      <c r="C177" s="352" t="s">
        <v>84</v>
      </c>
      <c r="D177" s="355">
        <v>45312</v>
      </c>
      <c r="E177" s="423">
        <v>1015.25</v>
      </c>
      <c r="F177" s="354">
        <v>0.2</v>
      </c>
      <c r="G177" s="4">
        <v>3275</v>
      </c>
      <c r="H177" s="453">
        <f t="shared" si="7"/>
        <v>0.31</v>
      </c>
    </row>
    <row r="178" spans="1:8" ht="15.75" x14ac:dyDescent="0.25">
      <c r="A178" s="350" t="s">
        <v>207</v>
      </c>
      <c r="B178" s="369" t="s">
        <v>424</v>
      </c>
      <c r="C178" s="224"/>
      <c r="D178" s="355"/>
      <c r="E178" s="228"/>
      <c r="F178" s="354"/>
      <c r="G178" s="4">
        <v>3275</v>
      </c>
      <c r="H178" s="453">
        <f t="shared" si="7"/>
        <v>0</v>
      </c>
    </row>
    <row r="179" spans="1:8" s="8" customFormat="1" ht="15.75" x14ac:dyDescent="0.25">
      <c r="A179" s="350" t="s">
        <v>550</v>
      </c>
      <c r="B179" s="359" t="s">
        <v>1698</v>
      </c>
      <c r="C179" s="352" t="s">
        <v>84</v>
      </c>
      <c r="D179" s="355">
        <v>45312</v>
      </c>
      <c r="E179" s="423">
        <v>393</v>
      </c>
      <c r="F179" s="354">
        <v>0.2</v>
      </c>
      <c r="G179" s="4">
        <v>3275</v>
      </c>
      <c r="H179" s="453">
        <f t="shared" si="7"/>
        <v>0.12</v>
      </c>
    </row>
    <row r="180" spans="1:8" s="8" customFormat="1" ht="15.75" x14ac:dyDescent="0.25">
      <c r="A180" s="350" t="s">
        <v>551</v>
      </c>
      <c r="B180" s="359" t="s">
        <v>1628</v>
      </c>
      <c r="C180" s="352" t="s">
        <v>84</v>
      </c>
      <c r="D180" s="355">
        <v>45312</v>
      </c>
      <c r="E180" s="423">
        <v>229.25000000000003</v>
      </c>
      <c r="F180" s="354">
        <v>0.2</v>
      </c>
      <c r="G180" s="4">
        <v>3275</v>
      </c>
      <c r="H180" s="453">
        <f t="shared" si="7"/>
        <v>7.0000000000000007E-2</v>
      </c>
    </row>
    <row r="181" spans="1:8" s="8" customFormat="1" ht="15.75" x14ac:dyDescent="0.25">
      <c r="A181" s="350" t="s">
        <v>1433</v>
      </c>
      <c r="B181" s="359" t="s">
        <v>64</v>
      </c>
      <c r="C181" s="352" t="s">
        <v>84</v>
      </c>
      <c r="D181" s="355">
        <v>45312</v>
      </c>
      <c r="E181" s="228">
        <v>425.75</v>
      </c>
      <c r="F181" s="354">
        <v>0.2</v>
      </c>
      <c r="G181" s="4">
        <v>3275</v>
      </c>
      <c r="H181" s="453">
        <f t="shared" si="7"/>
        <v>0.13</v>
      </c>
    </row>
    <row r="182" spans="1:8" s="8" customFormat="1" ht="15.75" x14ac:dyDescent="0.25">
      <c r="A182" s="350" t="s">
        <v>552</v>
      </c>
      <c r="B182" s="359" t="s">
        <v>543</v>
      </c>
      <c r="C182" s="352" t="s">
        <v>84</v>
      </c>
      <c r="D182" s="355">
        <v>45312</v>
      </c>
      <c r="E182" s="423">
        <v>917.00000000000011</v>
      </c>
      <c r="F182" s="354">
        <v>0.2</v>
      </c>
      <c r="G182" s="4">
        <v>3275</v>
      </c>
      <c r="H182" s="453">
        <f t="shared" si="7"/>
        <v>0.28000000000000003</v>
      </c>
    </row>
    <row r="183" spans="1:8" s="8" customFormat="1" ht="15.75" x14ac:dyDescent="0.25">
      <c r="A183" s="350" t="s">
        <v>1434</v>
      </c>
      <c r="B183" s="359" t="s">
        <v>545</v>
      </c>
      <c r="C183" s="352" t="s">
        <v>84</v>
      </c>
      <c r="D183" s="355">
        <v>45312</v>
      </c>
      <c r="E183" s="423">
        <v>1015.25</v>
      </c>
      <c r="F183" s="354">
        <v>0.2</v>
      </c>
      <c r="G183" s="4">
        <v>3275</v>
      </c>
      <c r="H183" s="453">
        <f t="shared" si="7"/>
        <v>0.31</v>
      </c>
    </row>
    <row r="184" spans="1:8" ht="31.5" x14ac:dyDescent="0.25">
      <c r="A184" s="350" t="s">
        <v>208</v>
      </c>
      <c r="B184" s="367" t="s">
        <v>97</v>
      </c>
      <c r="C184" s="224"/>
      <c r="D184" s="355"/>
      <c r="E184" s="423"/>
      <c r="F184" s="354"/>
      <c r="G184" s="4">
        <v>3275</v>
      </c>
      <c r="H184" s="453">
        <f t="shared" si="7"/>
        <v>0</v>
      </c>
    </row>
    <row r="185" spans="1:8" ht="31.5" x14ac:dyDescent="0.25">
      <c r="A185" s="350" t="s">
        <v>554</v>
      </c>
      <c r="B185" s="359" t="s">
        <v>1626</v>
      </c>
      <c r="C185" s="224" t="s">
        <v>84</v>
      </c>
      <c r="D185" s="355">
        <v>45312</v>
      </c>
      <c r="E185" s="423">
        <v>1637.5</v>
      </c>
      <c r="F185" s="354">
        <v>0.2</v>
      </c>
      <c r="G185" s="4">
        <v>3275</v>
      </c>
      <c r="H185" s="453">
        <f t="shared" si="7"/>
        <v>0.5</v>
      </c>
    </row>
    <row r="186" spans="1:8" ht="15.75" x14ac:dyDescent="0.25">
      <c r="A186" s="350" t="s">
        <v>557</v>
      </c>
      <c r="B186" s="359" t="s">
        <v>1699</v>
      </c>
      <c r="C186" s="224" t="s">
        <v>84</v>
      </c>
      <c r="D186" s="355">
        <v>45312</v>
      </c>
      <c r="E186" s="228">
        <v>818.75</v>
      </c>
      <c r="F186" s="354">
        <v>0.2</v>
      </c>
      <c r="G186" s="4">
        <v>3275</v>
      </c>
      <c r="H186" s="453">
        <f t="shared" si="7"/>
        <v>0.25</v>
      </c>
    </row>
    <row r="187" spans="1:8" ht="15.75" x14ac:dyDescent="0.25">
      <c r="A187" s="350" t="s">
        <v>1435</v>
      </c>
      <c r="B187" s="359" t="s">
        <v>64</v>
      </c>
      <c r="C187" s="224" t="s">
        <v>84</v>
      </c>
      <c r="D187" s="355">
        <v>45312</v>
      </c>
      <c r="E187" s="423">
        <v>2194.25</v>
      </c>
      <c r="F187" s="354">
        <v>0.2</v>
      </c>
      <c r="G187" s="4">
        <v>3275</v>
      </c>
      <c r="H187" s="453">
        <f t="shared" si="7"/>
        <v>0.67</v>
      </c>
    </row>
    <row r="188" spans="1:8" ht="15.75" x14ac:dyDescent="0.25">
      <c r="A188" s="350" t="s">
        <v>558</v>
      </c>
      <c r="B188" s="359" t="s">
        <v>545</v>
      </c>
      <c r="C188" s="224" t="s">
        <v>84</v>
      </c>
      <c r="D188" s="355">
        <v>45312</v>
      </c>
      <c r="E188" s="423">
        <v>1801.2500000000002</v>
      </c>
      <c r="F188" s="354">
        <v>0.2</v>
      </c>
      <c r="G188" s="4">
        <v>3275</v>
      </c>
      <c r="H188" s="453">
        <f t="shared" si="7"/>
        <v>0.55000000000000004</v>
      </c>
    </row>
    <row r="189" spans="1:8" ht="31.5" x14ac:dyDescent="0.25">
      <c r="A189" s="350" t="s">
        <v>209</v>
      </c>
      <c r="B189" s="369" t="s">
        <v>98</v>
      </c>
      <c r="C189" s="224"/>
      <c r="D189" s="355"/>
      <c r="E189" s="228"/>
      <c r="F189" s="354"/>
      <c r="G189" s="4">
        <v>3275</v>
      </c>
      <c r="H189" s="453">
        <f t="shared" si="7"/>
        <v>0</v>
      </c>
    </row>
    <row r="190" spans="1:8" ht="32.25" customHeight="1" x14ac:dyDescent="0.25">
      <c r="A190" s="350" t="s">
        <v>559</v>
      </c>
      <c r="B190" s="359" t="s">
        <v>1626</v>
      </c>
      <c r="C190" s="224" t="s">
        <v>84</v>
      </c>
      <c r="D190" s="355">
        <v>45312</v>
      </c>
      <c r="E190" s="423">
        <v>3275</v>
      </c>
      <c r="F190" s="354">
        <v>0.2</v>
      </c>
      <c r="G190" s="4">
        <v>3275</v>
      </c>
      <c r="H190" s="453">
        <f t="shared" si="7"/>
        <v>1</v>
      </c>
    </row>
    <row r="191" spans="1:8" ht="15.75" x14ac:dyDescent="0.25">
      <c r="A191" s="350" t="s">
        <v>560</v>
      </c>
      <c r="B191" s="359" t="s">
        <v>1699</v>
      </c>
      <c r="C191" s="224" t="s">
        <v>84</v>
      </c>
      <c r="D191" s="355">
        <v>45312</v>
      </c>
      <c r="E191" s="423">
        <v>2194.25</v>
      </c>
      <c r="F191" s="354">
        <v>0.2</v>
      </c>
      <c r="G191" s="4">
        <v>3275</v>
      </c>
      <c r="H191" s="453">
        <f t="shared" si="7"/>
        <v>0.67</v>
      </c>
    </row>
    <row r="192" spans="1:8" ht="15.75" x14ac:dyDescent="0.25">
      <c r="A192" s="350" t="s">
        <v>561</v>
      </c>
      <c r="B192" s="359" t="s">
        <v>64</v>
      </c>
      <c r="C192" s="224" t="s">
        <v>84</v>
      </c>
      <c r="D192" s="355">
        <v>45312</v>
      </c>
      <c r="E192" s="228">
        <v>4355.75</v>
      </c>
      <c r="F192" s="354">
        <v>0.2</v>
      </c>
      <c r="G192" s="4">
        <v>3275</v>
      </c>
      <c r="H192" s="453">
        <f t="shared" si="7"/>
        <v>1.33</v>
      </c>
    </row>
    <row r="193" spans="1:8" ht="15.75" x14ac:dyDescent="0.25">
      <c r="A193" s="350" t="s">
        <v>1436</v>
      </c>
      <c r="B193" s="359" t="s">
        <v>545</v>
      </c>
      <c r="C193" s="224" t="s">
        <v>84</v>
      </c>
      <c r="D193" s="355">
        <v>45312</v>
      </c>
      <c r="E193" s="423">
        <v>3602.5000000000005</v>
      </c>
      <c r="F193" s="354">
        <v>0.2</v>
      </c>
      <c r="G193" s="4">
        <v>3275</v>
      </c>
      <c r="H193" s="453">
        <f t="shared" si="7"/>
        <v>1.1000000000000001</v>
      </c>
    </row>
    <row r="194" spans="1:8" ht="15.75" x14ac:dyDescent="0.25">
      <c r="A194" s="350" t="s">
        <v>210</v>
      </c>
      <c r="B194" s="369" t="s">
        <v>99</v>
      </c>
      <c r="C194" s="224"/>
      <c r="D194" s="355"/>
      <c r="E194" s="423"/>
      <c r="F194" s="354"/>
      <c r="G194" s="4">
        <v>3275</v>
      </c>
      <c r="H194" s="453">
        <f t="shared" si="7"/>
        <v>0</v>
      </c>
    </row>
    <row r="195" spans="1:8" ht="31.5" x14ac:dyDescent="0.25">
      <c r="A195" s="350" t="s">
        <v>562</v>
      </c>
      <c r="B195" s="359" t="s">
        <v>1626</v>
      </c>
      <c r="C195" s="224" t="s">
        <v>84</v>
      </c>
      <c r="D195" s="355">
        <v>45312</v>
      </c>
      <c r="E195" s="228">
        <v>818.75</v>
      </c>
      <c r="F195" s="354">
        <v>0.2</v>
      </c>
      <c r="G195" s="4">
        <v>3275</v>
      </c>
      <c r="H195" s="453">
        <f t="shared" si="7"/>
        <v>0.25</v>
      </c>
    </row>
    <row r="196" spans="1:8" ht="15.75" x14ac:dyDescent="0.25">
      <c r="A196" s="350" t="s">
        <v>564</v>
      </c>
      <c r="B196" s="359" t="s">
        <v>1399</v>
      </c>
      <c r="C196" s="224" t="s">
        <v>84</v>
      </c>
      <c r="D196" s="355">
        <v>45312</v>
      </c>
      <c r="E196" s="228">
        <v>1965</v>
      </c>
      <c r="F196" s="354">
        <v>0.2</v>
      </c>
      <c r="G196" s="4">
        <v>3275</v>
      </c>
      <c r="H196" s="453">
        <f t="shared" si="7"/>
        <v>0.6</v>
      </c>
    </row>
    <row r="197" spans="1:8" s="437" customFormat="1" ht="15.75" x14ac:dyDescent="0.25">
      <c r="A197" s="350" t="s">
        <v>565</v>
      </c>
      <c r="B197" s="359" t="s">
        <v>260</v>
      </c>
      <c r="C197" s="224" t="s">
        <v>84</v>
      </c>
      <c r="D197" s="355">
        <v>45312</v>
      </c>
      <c r="E197" s="228">
        <f>G197*0.19</f>
        <v>622.25</v>
      </c>
      <c r="F197" s="354">
        <v>0.2</v>
      </c>
      <c r="G197" s="4">
        <v>3275</v>
      </c>
      <c r="H197" s="454">
        <f t="shared" si="7"/>
        <v>0.19</v>
      </c>
    </row>
    <row r="198" spans="1:8" s="437" customFormat="1" ht="15.75" x14ac:dyDescent="0.25">
      <c r="A198" s="350" t="s">
        <v>566</v>
      </c>
      <c r="B198" s="359" t="s">
        <v>695</v>
      </c>
      <c r="C198" s="224" t="s">
        <v>84</v>
      </c>
      <c r="D198" s="355">
        <v>45312</v>
      </c>
      <c r="E198" s="228">
        <f>G198*0.2</f>
        <v>655</v>
      </c>
      <c r="F198" s="354">
        <v>0.2</v>
      </c>
      <c r="G198" s="4">
        <v>3275</v>
      </c>
      <c r="H198" s="454">
        <f t="shared" si="7"/>
        <v>0.2</v>
      </c>
    </row>
    <row r="199" spans="1:8" ht="15.75" x14ac:dyDescent="0.25">
      <c r="A199" s="350" t="s">
        <v>567</v>
      </c>
      <c r="B199" s="359" t="s">
        <v>1700</v>
      </c>
      <c r="C199" s="224" t="s">
        <v>84</v>
      </c>
      <c r="D199" s="355">
        <v>45312</v>
      </c>
      <c r="E199" s="423">
        <v>556.75</v>
      </c>
      <c r="F199" s="354">
        <v>0.2</v>
      </c>
      <c r="G199" s="4">
        <v>3275</v>
      </c>
      <c r="H199" s="453">
        <f t="shared" si="7"/>
        <v>0.17</v>
      </c>
    </row>
    <row r="200" spans="1:8" ht="15.75" x14ac:dyDescent="0.25">
      <c r="A200" s="350" t="s">
        <v>1437</v>
      </c>
      <c r="B200" s="359" t="s">
        <v>64</v>
      </c>
      <c r="C200" s="224" t="s">
        <v>84</v>
      </c>
      <c r="D200" s="355">
        <v>45312</v>
      </c>
      <c r="E200" s="423">
        <v>982.5</v>
      </c>
      <c r="F200" s="354">
        <v>0.2</v>
      </c>
      <c r="G200" s="4">
        <v>3275</v>
      </c>
      <c r="H200" s="453">
        <f t="shared" si="7"/>
        <v>0.3</v>
      </c>
    </row>
    <row r="201" spans="1:8" ht="15.75" x14ac:dyDescent="0.25">
      <c r="A201" s="350" t="s">
        <v>1438</v>
      </c>
      <c r="B201" s="359" t="s">
        <v>545</v>
      </c>
      <c r="C201" s="224" t="s">
        <v>84</v>
      </c>
      <c r="D201" s="355">
        <v>45312</v>
      </c>
      <c r="E201" s="228">
        <v>917.00000000000011</v>
      </c>
      <c r="F201" s="354">
        <v>0.2</v>
      </c>
      <c r="G201" s="4">
        <v>3275</v>
      </c>
      <c r="H201" s="453">
        <f t="shared" si="7"/>
        <v>0.28000000000000003</v>
      </c>
    </row>
    <row r="202" spans="1:8" ht="15.75" x14ac:dyDescent="0.25">
      <c r="A202" s="350" t="s">
        <v>211</v>
      </c>
      <c r="B202" s="369" t="s">
        <v>100</v>
      </c>
      <c r="C202" s="224"/>
      <c r="D202" s="355"/>
      <c r="E202" s="423"/>
      <c r="F202" s="354"/>
      <c r="G202" s="4">
        <v>3275</v>
      </c>
      <c r="H202" s="453">
        <f t="shared" si="7"/>
        <v>0</v>
      </c>
    </row>
    <row r="203" spans="1:8" ht="31.5" x14ac:dyDescent="0.25">
      <c r="A203" s="350" t="s">
        <v>568</v>
      </c>
      <c r="B203" s="359" t="s">
        <v>1626</v>
      </c>
      <c r="C203" s="224" t="s">
        <v>84</v>
      </c>
      <c r="D203" s="355">
        <v>45312</v>
      </c>
      <c r="E203" s="228">
        <v>818.75</v>
      </c>
      <c r="F203" s="354">
        <v>0.2</v>
      </c>
      <c r="G203" s="4">
        <v>3275</v>
      </c>
      <c r="H203" s="453">
        <f t="shared" si="7"/>
        <v>0.25</v>
      </c>
    </row>
    <row r="204" spans="1:8" ht="15.75" x14ac:dyDescent="0.25">
      <c r="A204" s="350" t="s">
        <v>569</v>
      </c>
      <c r="B204" s="359" t="s">
        <v>1399</v>
      </c>
      <c r="C204" s="224" t="s">
        <v>84</v>
      </c>
      <c r="D204" s="355">
        <v>45312</v>
      </c>
      <c r="E204" s="228">
        <v>1965</v>
      </c>
      <c r="F204" s="354">
        <v>0.2</v>
      </c>
      <c r="G204" s="4">
        <v>3275</v>
      </c>
      <c r="H204" s="453">
        <f t="shared" si="7"/>
        <v>0.6</v>
      </c>
    </row>
    <row r="205" spans="1:8" s="437" customFormat="1" ht="15.75" x14ac:dyDescent="0.25">
      <c r="A205" s="350" t="s">
        <v>570</v>
      </c>
      <c r="B205" s="359" t="s">
        <v>260</v>
      </c>
      <c r="C205" s="224" t="s">
        <v>84</v>
      </c>
      <c r="D205" s="355">
        <v>45312</v>
      </c>
      <c r="E205" s="228">
        <f>G205*0.19</f>
        <v>622.25</v>
      </c>
      <c r="F205" s="354">
        <v>0.2</v>
      </c>
      <c r="G205" s="4">
        <v>3275</v>
      </c>
      <c r="H205" s="453">
        <f t="shared" si="7"/>
        <v>0.19</v>
      </c>
    </row>
    <row r="206" spans="1:8" s="437" customFormat="1" ht="15.75" x14ac:dyDescent="0.25">
      <c r="A206" s="350" t="s">
        <v>571</v>
      </c>
      <c r="B206" s="359" t="s">
        <v>695</v>
      </c>
      <c r="C206" s="224" t="s">
        <v>84</v>
      </c>
      <c r="D206" s="355">
        <v>45312</v>
      </c>
      <c r="E206" s="228">
        <f>G206*0.2</f>
        <v>655</v>
      </c>
      <c r="F206" s="354">
        <v>0.2</v>
      </c>
      <c r="G206" s="4">
        <v>3275</v>
      </c>
      <c r="H206" s="453">
        <f t="shared" si="7"/>
        <v>0.2</v>
      </c>
    </row>
    <row r="207" spans="1:8" ht="15.75" x14ac:dyDescent="0.25">
      <c r="A207" s="350" t="s">
        <v>572</v>
      </c>
      <c r="B207" s="359" t="s">
        <v>1700</v>
      </c>
      <c r="C207" s="224" t="s">
        <v>84</v>
      </c>
      <c r="D207" s="355">
        <v>45312</v>
      </c>
      <c r="E207" s="423">
        <v>556.75</v>
      </c>
      <c r="F207" s="354">
        <v>0.2</v>
      </c>
      <c r="G207" s="4">
        <v>3275</v>
      </c>
      <c r="H207" s="453">
        <f t="shared" si="7"/>
        <v>0.17</v>
      </c>
    </row>
    <row r="208" spans="1:8" ht="15.75" x14ac:dyDescent="0.25">
      <c r="A208" s="350" t="s">
        <v>1632</v>
      </c>
      <c r="B208" s="359" t="s">
        <v>64</v>
      </c>
      <c r="C208" s="224" t="s">
        <v>84</v>
      </c>
      <c r="D208" s="355">
        <v>45312</v>
      </c>
      <c r="E208" s="423">
        <v>982.5</v>
      </c>
      <c r="F208" s="354">
        <v>0.2</v>
      </c>
      <c r="G208" s="4">
        <v>3275</v>
      </c>
      <c r="H208" s="453">
        <f t="shared" si="7"/>
        <v>0.3</v>
      </c>
    </row>
    <row r="209" spans="1:8" ht="15.75" x14ac:dyDescent="0.25">
      <c r="A209" s="350" t="s">
        <v>1633</v>
      </c>
      <c r="B209" s="359" t="s">
        <v>545</v>
      </c>
      <c r="C209" s="224" t="s">
        <v>84</v>
      </c>
      <c r="D209" s="355">
        <v>45312</v>
      </c>
      <c r="E209" s="228">
        <v>917.00000000000011</v>
      </c>
      <c r="F209" s="354">
        <v>0.2</v>
      </c>
      <c r="G209" s="4">
        <v>3275</v>
      </c>
      <c r="H209" s="453">
        <f t="shared" si="7"/>
        <v>0.28000000000000003</v>
      </c>
    </row>
    <row r="210" spans="1:8" ht="15.75" x14ac:dyDescent="0.25">
      <c r="A210" s="350" t="s">
        <v>212</v>
      </c>
      <c r="B210" s="369" t="s">
        <v>101</v>
      </c>
      <c r="C210" s="224"/>
      <c r="D210" s="355"/>
      <c r="E210" s="228"/>
      <c r="F210" s="354"/>
      <c r="G210" s="4">
        <v>3275</v>
      </c>
      <c r="H210" s="453">
        <f t="shared" si="7"/>
        <v>0</v>
      </c>
    </row>
    <row r="211" spans="1:8" ht="15.75" x14ac:dyDescent="0.25">
      <c r="A211" s="350" t="s">
        <v>573</v>
      </c>
      <c r="B211" s="359" t="s">
        <v>70</v>
      </c>
      <c r="C211" s="224" t="s">
        <v>84</v>
      </c>
      <c r="D211" s="355">
        <v>45312</v>
      </c>
      <c r="E211" s="423">
        <v>1244.5</v>
      </c>
      <c r="F211" s="354">
        <v>0.2</v>
      </c>
      <c r="G211" s="4">
        <v>3275</v>
      </c>
      <c r="H211" s="453">
        <f t="shared" si="7"/>
        <v>0.38</v>
      </c>
    </row>
    <row r="212" spans="1:8" ht="15.75" x14ac:dyDescent="0.25">
      <c r="A212" s="350" t="s">
        <v>574</v>
      </c>
      <c r="B212" s="359" t="s">
        <v>71</v>
      </c>
      <c r="C212" s="224" t="s">
        <v>84</v>
      </c>
      <c r="D212" s="355">
        <v>45312</v>
      </c>
      <c r="E212" s="423">
        <v>1375.5</v>
      </c>
      <c r="F212" s="354">
        <v>0.2</v>
      </c>
      <c r="G212" s="4">
        <v>3275</v>
      </c>
      <c r="H212" s="453">
        <f t="shared" si="7"/>
        <v>0.42</v>
      </c>
    </row>
    <row r="213" spans="1:8" ht="15.75" x14ac:dyDescent="0.25">
      <c r="A213" s="350" t="s">
        <v>575</v>
      </c>
      <c r="B213" s="359" t="s">
        <v>892</v>
      </c>
      <c r="C213" s="224" t="s">
        <v>84</v>
      </c>
      <c r="D213" s="355">
        <v>45312</v>
      </c>
      <c r="E213" s="228">
        <v>1539.25</v>
      </c>
      <c r="F213" s="354">
        <v>0.2</v>
      </c>
      <c r="G213" s="4">
        <v>3275</v>
      </c>
      <c r="H213" s="453">
        <f t="shared" si="7"/>
        <v>0.47</v>
      </c>
    </row>
    <row r="214" spans="1:8" ht="15.75" x14ac:dyDescent="0.25">
      <c r="A214" s="350" t="s">
        <v>576</v>
      </c>
      <c r="B214" s="359" t="s">
        <v>1701</v>
      </c>
      <c r="C214" s="224" t="s">
        <v>84</v>
      </c>
      <c r="D214" s="355">
        <v>45312</v>
      </c>
      <c r="E214" s="423">
        <v>818.75</v>
      </c>
      <c r="F214" s="354">
        <v>0.2</v>
      </c>
      <c r="G214" s="4">
        <v>3275</v>
      </c>
      <c r="H214" s="453">
        <f t="shared" si="7"/>
        <v>0.25</v>
      </c>
    </row>
    <row r="215" spans="1:8" ht="15.75" x14ac:dyDescent="0.25">
      <c r="A215" s="350" t="s">
        <v>577</v>
      </c>
      <c r="B215" s="359" t="s">
        <v>263</v>
      </c>
      <c r="C215" s="224" t="s">
        <v>84</v>
      </c>
      <c r="D215" s="355">
        <v>45312</v>
      </c>
      <c r="E215" s="423">
        <v>1080.75</v>
      </c>
      <c r="F215" s="354">
        <v>0.2</v>
      </c>
      <c r="G215" s="4">
        <v>3275</v>
      </c>
      <c r="H215" s="453">
        <f t="shared" si="7"/>
        <v>0.33</v>
      </c>
    </row>
    <row r="216" spans="1:8" ht="15.75" x14ac:dyDescent="0.25">
      <c r="A216" s="350" t="s">
        <v>578</v>
      </c>
      <c r="B216" s="359" t="s">
        <v>261</v>
      </c>
      <c r="C216" s="224" t="s">
        <v>84</v>
      </c>
      <c r="D216" s="355">
        <v>45312</v>
      </c>
      <c r="E216" s="228">
        <v>1244.5</v>
      </c>
      <c r="F216" s="354">
        <v>0.2</v>
      </c>
      <c r="G216" s="4">
        <v>3275</v>
      </c>
      <c r="H216" s="453">
        <f t="shared" si="7"/>
        <v>0.38</v>
      </c>
    </row>
    <row r="217" spans="1:8" ht="15.75" x14ac:dyDescent="0.25">
      <c r="A217" s="350" t="s">
        <v>1439</v>
      </c>
      <c r="B217" s="359" t="s">
        <v>262</v>
      </c>
      <c r="C217" s="224" t="s">
        <v>84</v>
      </c>
      <c r="D217" s="355">
        <v>45312</v>
      </c>
      <c r="E217" s="423">
        <v>1375.5</v>
      </c>
      <c r="F217" s="354">
        <v>0.2</v>
      </c>
      <c r="G217" s="4">
        <v>3275</v>
      </c>
      <c r="H217" s="453">
        <f t="shared" si="7"/>
        <v>0.42</v>
      </c>
    </row>
    <row r="218" spans="1:8" s="437" customFormat="1" ht="15.75" x14ac:dyDescent="0.25">
      <c r="A218" s="350" t="s">
        <v>1440</v>
      </c>
      <c r="B218" s="359" t="s">
        <v>129</v>
      </c>
      <c r="C218" s="224" t="s">
        <v>84</v>
      </c>
      <c r="D218" s="355">
        <v>45312</v>
      </c>
      <c r="E218" s="423">
        <f>G218*0.6</f>
        <v>1965</v>
      </c>
      <c r="F218" s="354">
        <v>0.2</v>
      </c>
      <c r="G218" s="4">
        <v>3275</v>
      </c>
      <c r="H218" s="454">
        <f t="shared" si="7"/>
        <v>0.6</v>
      </c>
    </row>
    <row r="219" spans="1:8" ht="15.75" x14ac:dyDescent="0.25">
      <c r="A219" s="350" t="s">
        <v>1441</v>
      </c>
      <c r="B219" s="359" t="s">
        <v>1399</v>
      </c>
      <c r="C219" s="224" t="s">
        <v>84</v>
      </c>
      <c r="D219" s="355">
        <v>45312</v>
      </c>
      <c r="E219" s="423">
        <v>4912.5</v>
      </c>
      <c r="F219" s="354">
        <v>0.2</v>
      </c>
      <c r="G219" s="4">
        <v>3275</v>
      </c>
      <c r="H219" s="453">
        <f t="shared" si="7"/>
        <v>1.5</v>
      </c>
    </row>
    <row r="220" spans="1:8" s="437" customFormat="1" ht="15.75" x14ac:dyDescent="0.25">
      <c r="A220" s="350" t="s">
        <v>1442</v>
      </c>
      <c r="B220" s="359" t="s">
        <v>260</v>
      </c>
      <c r="C220" s="224" t="s">
        <v>84</v>
      </c>
      <c r="D220" s="355">
        <v>45312</v>
      </c>
      <c r="E220" s="423">
        <f>G220*0.77</f>
        <v>2521.75</v>
      </c>
      <c r="F220" s="354">
        <v>0.2</v>
      </c>
      <c r="G220" s="4">
        <v>3275</v>
      </c>
      <c r="H220" s="454">
        <f t="shared" si="7"/>
        <v>0.77</v>
      </c>
    </row>
    <row r="221" spans="1:8" s="437" customFormat="1" ht="15.75" x14ac:dyDescent="0.25">
      <c r="A221" s="350" t="s">
        <v>1443</v>
      </c>
      <c r="B221" s="359" t="s">
        <v>695</v>
      </c>
      <c r="C221" s="224" t="s">
        <v>84</v>
      </c>
      <c r="D221" s="355">
        <v>45312</v>
      </c>
      <c r="E221" s="423">
        <f>G221*0.98</f>
        <v>3209.5</v>
      </c>
      <c r="F221" s="354">
        <v>0.2</v>
      </c>
      <c r="G221" s="4">
        <v>3275</v>
      </c>
      <c r="H221" s="454">
        <f t="shared" si="7"/>
        <v>0.98</v>
      </c>
    </row>
    <row r="222" spans="1:8" ht="15.75" x14ac:dyDescent="0.25">
      <c r="A222" s="350" t="s">
        <v>1444</v>
      </c>
      <c r="B222" s="359" t="s">
        <v>430</v>
      </c>
      <c r="C222" s="224" t="s">
        <v>84</v>
      </c>
      <c r="D222" s="355">
        <v>45312</v>
      </c>
      <c r="E222" s="423">
        <v>1473.75</v>
      </c>
      <c r="F222" s="354">
        <v>0.2</v>
      </c>
      <c r="G222" s="4">
        <v>3275</v>
      </c>
      <c r="H222" s="453">
        <f t="shared" si="7"/>
        <v>0.45</v>
      </c>
    </row>
    <row r="223" spans="1:8" ht="15.75" x14ac:dyDescent="0.25">
      <c r="A223" s="350" t="s">
        <v>1445</v>
      </c>
      <c r="B223" s="359" t="s">
        <v>64</v>
      </c>
      <c r="C223" s="224" t="s">
        <v>84</v>
      </c>
      <c r="D223" s="355">
        <v>45312</v>
      </c>
      <c r="E223" s="423">
        <v>1637.5</v>
      </c>
      <c r="F223" s="354">
        <v>0.2</v>
      </c>
      <c r="G223" s="4">
        <v>3275</v>
      </c>
      <c r="H223" s="453">
        <f t="shared" si="7"/>
        <v>0.5</v>
      </c>
    </row>
    <row r="224" spans="1:8" ht="15.75" x14ac:dyDescent="0.25">
      <c r="A224" s="350" t="s">
        <v>1446</v>
      </c>
      <c r="B224" s="359" t="s">
        <v>539</v>
      </c>
      <c r="C224" s="224" t="s">
        <v>84</v>
      </c>
      <c r="D224" s="355">
        <v>45312</v>
      </c>
      <c r="E224" s="423">
        <v>720.5</v>
      </c>
      <c r="F224" s="354">
        <v>0.2</v>
      </c>
      <c r="G224" s="4">
        <v>3275</v>
      </c>
      <c r="H224" s="453">
        <f t="shared" si="7"/>
        <v>0.22</v>
      </c>
    </row>
    <row r="225" spans="1:8" ht="15.75" x14ac:dyDescent="0.25">
      <c r="A225" s="350" t="s">
        <v>1447</v>
      </c>
      <c r="B225" s="359" t="s">
        <v>543</v>
      </c>
      <c r="C225" s="224" t="s">
        <v>84</v>
      </c>
      <c r="D225" s="355">
        <v>45312</v>
      </c>
      <c r="E225" s="228">
        <v>1080.75</v>
      </c>
      <c r="F225" s="354">
        <v>0.2</v>
      </c>
      <c r="G225" s="4">
        <v>3275</v>
      </c>
      <c r="H225" s="453">
        <f t="shared" si="7"/>
        <v>0.33</v>
      </c>
    </row>
    <row r="226" spans="1:8" ht="15.75" x14ac:dyDescent="0.25">
      <c r="A226" s="350" t="s">
        <v>1448</v>
      </c>
      <c r="B226" s="359" t="s">
        <v>545</v>
      </c>
      <c r="C226" s="224" t="s">
        <v>84</v>
      </c>
      <c r="D226" s="355">
        <v>45312</v>
      </c>
      <c r="E226" s="423">
        <v>1179</v>
      </c>
      <c r="F226" s="354">
        <v>0.2</v>
      </c>
      <c r="G226" s="4">
        <v>3275</v>
      </c>
      <c r="H226" s="453">
        <f t="shared" si="7"/>
        <v>0.36</v>
      </c>
    </row>
    <row r="227" spans="1:8" ht="15.75" x14ac:dyDescent="0.25">
      <c r="A227" s="350" t="s">
        <v>213</v>
      </c>
      <c r="B227" s="369" t="s">
        <v>102</v>
      </c>
      <c r="C227" s="224"/>
      <c r="D227" s="355"/>
      <c r="E227" s="423"/>
      <c r="F227" s="354"/>
      <c r="G227" s="4">
        <v>3275</v>
      </c>
      <c r="H227" s="453">
        <f t="shared" si="7"/>
        <v>0</v>
      </c>
    </row>
    <row r="228" spans="1:8" ht="15.75" x14ac:dyDescent="0.25">
      <c r="A228" s="350" t="s">
        <v>579</v>
      </c>
      <c r="B228" s="359" t="s">
        <v>70</v>
      </c>
      <c r="C228" s="224" t="s">
        <v>84</v>
      </c>
      <c r="D228" s="355">
        <v>45312</v>
      </c>
      <c r="E228" s="423">
        <v>1244.5</v>
      </c>
      <c r="F228" s="354">
        <v>0.2</v>
      </c>
      <c r="G228" s="4">
        <v>3275</v>
      </c>
      <c r="H228" s="453">
        <f t="shared" si="7"/>
        <v>0.38</v>
      </c>
    </row>
    <row r="229" spans="1:8" ht="15.75" x14ac:dyDescent="0.25">
      <c r="A229" s="350" t="s">
        <v>1449</v>
      </c>
      <c r="B229" s="359" t="s">
        <v>71</v>
      </c>
      <c r="C229" s="224" t="s">
        <v>84</v>
      </c>
      <c r="D229" s="355">
        <v>45312</v>
      </c>
      <c r="E229" s="423">
        <v>1375.5</v>
      </c>
      <c r="F229" s="354">
        <v>0.2</v>
      </c>
      <c r="G229" s="4">
        <v>3275</v>
      </c>
      <c r="H229" s="453">
        <f t="shared" si="7"/>
        <v>0.42</v>
      </c>
    </row>
    <row r="230" spans="1:8" ht="15.75" x14ac:dyDescent="0.25">
      <c r="A230" s="350" t="s">
        <v>1450</v>
      </c>
      <c r="B230" s="359" t="s">
        <v>892</v>
      </c>
      <c r="C230" s="224" t="s">
        <v>84</v>
      </c>
      <c r="D230" s="355">
        <v>45312</v>
      </c>
      <c r="E230" s="228">
        <v>1539.25</v>
      </c>
      <c r="F230" s="354">
        <v>0.2</v>
      </c>
      <c r="G230" s="4">
        <v>3275</v>
      </c>
      <c r="H230" s="453">
        <f t="shared" si="7"/>
        <v>0.47</v>
      </c>
    </row>
    <row r="231" spans="1:8" ht="15.75" x14ac:dyDescent="0.25">
      <c r="A231" s="350" t="s">
        <v>580</v>
      </c>
      <c r="B231" s="359" t="s">
        <v>1701</v>
      </c>
      <c r="C231" s="224" t="s">
        <v>84</v>
      </c>
      <c r="D231" s="355">
        <v>45312</v>
      </c>
      <c r="E231" s="423">
        <v>818.75</v>
      </c>
      <c r="F231" s="354">
        <v>0.2</v>
      </c>
      <c r="G231" s="4">
        <v>3275</v>
      </c>
      <c r="H231" s="453">
        <f t="shared" si="7"/>
        <v>0.25</v>
      </c>
    </row>
    <row r="232" spans="1:8" ht="15.75" x14ac:dyDescent="0.25">
      <c r="A232" s="350" t="s">
        <v>1451</v>
      </c>
      <c r="B232" s="359" t="s">
        <v>263</v>
      </c>
      <c r="C232" s="224" t="s">
        <v>84</v>
      </c>
      <c r="D232" s="355">
        <v>45312</v>
      </c>
      <c r="E232" s="423">
        <v>1080.75</v>
      </c>
      <c r="F232" s="354">
        <v>0.2</v>
      </c>
      <c r="G232" s="4">
        <v>3275</v>
      </c>
      <c r="H232" s="453">
        <f t="shared" si="7"/>
        <v>0.33</v>
      </c>
    </row>
    <row r="233" spans="1:8" ht="15.75" x14ac:dyDescent="0.25">
      <c r="A233" s="350" t="s">
        <v>1452</v>
      </c>
      <c r="B233" s="359" t="s">
        <v>261</v>
      </c>
      <c r="C233" s="224" t="s">
        <v>84</v>
      </c>
      <c r="D233" s="355">
        <v>45312</v>
      </c>
      <c r="E233" s="228">
        <v>1244.5</v>
      </c>
      <c r="F233" s="354">
        <v>0.2</v>
      </c>
      <c r="G233" s="4">
        <v>3275</v>
      </c>
      <c r="H233" s="453">
        <f t="shared" si="7"/>
        <v>0.38</v>
      </c>
    </row>
    <row r="234" spans="1:8" ht="15.75" x14ac:dyDescent="0.25">
      <c r="A234" s="350" t="s">
        <v>1453</v>
      </c>
      <c r="B234" s="359" t="s">
        <v>262</v>
      </c>
      <c r="C234" s="224" t="s">
        <v>84</v>
      </c>
      <c r="D234" s="355">
        <v>45312</v>
      </c>
      <c r="E234" s="423">
        <v>1375.5</v>
      </c>
      <c r="F234" s="354">
        <v>0.2</v>
      </c>
      <c r="G234" s="4">
        <v>3275</v>
      </c>
      <c r="H234" s="453">
        <f t="shared" si="7"/>
        <v>0.42</v>
      </c>
    </row>
    <row r="235" spans="1:8" s="437" customFormat="1" ht="15.75" x14ac:dyDescent="0.25">
      <c r="A235" s="350" t="s">
        <v>1454</v>
      </c>
      <c r="B235" s="359" t="s">
        <v>129</v>
      </c>
      <c r="C235" s="224" t="s">
        <v>84</v>
      </c>
      <c r="D235" s="355">
        <v>45312</v>
      </c>
      <c r="E235" s="423">
        <f>G235*0.6</f>
        <v>1965</v>
      </c>
      <c r="F235" s="354">
        <v>0.2</v>
      </c>
      <c r="G235" s="4">
        <v>3275</v>
      </c>
      <c r="H235" s="454">
        <f t="shared" si="7"/>
        <v>0.6</v>
      </c>
    </row>
    <row r="236" spans="1:8" ht="15.75" x14ac:dyDescent="0.25">
      <c r="A236" s="350" t="s">
        <v>581</v>
      </c>
      <c r="B236" s="359" t="s">
        <v>1399</v>
      </c>
      <c r="C236" s="224" t="s">
        <v>84</v>
      </c>
      <c r="D236" s="355">
        <v>45312</v>
      </c>
      <c r="E236" s="423">
        <v>4912.5</v>
      </c>
      <c r="F236" s="354">
        <v>0.2</v>
      </c>
      <c r="G236" s="4">
        <v>3275</v>
      </c>
      <c r="H236" s="453">
        <f t="shared" ref="H236:H299" si="8">E236/G236</f>
        <v>1.5</v>
      </c>
    </row>
    <row r="237" spans="1:8" s="437" customFormat="1" ht="15.75" x14ac:dyDescent="0.25">
      <c r="A237" s="350" t="s">
        <v>1455</v>
      </c>
      <c r="B237" s="359" t="s">
        <v>260</v>
      </c>
      <c r="C237" s="224" t="s">
        <v>84</v>
      </c>
      <c r="D237" s="355">
        <v>45312</v>
      </c>
      <c r="E237" s="423">
        <f>G237*0.77</f>
        <v>2521.75</v>
      </c>
      <c r="F237" s="354">
        <v>0.2</v>
      </c>
      <c r="G237" s="4">
        <v>3275</v>
      </c>
      <c r="H237" s="454">
        <f t="shared" si="8"/>
        <v>0.77</v>
      </c>
    </row>
    <row r="238" spans="1:8" s="437" customFormat="1" ht="15.75" x14ac:dyDescent="0.25">
      <c r="A238" s="350" t="s">
        <v>1456</v>
      </c>
      <c r="B238" s="359" t="s">
        <v>695</v>
      </c>
      <c r="C238" s="224" t="s">
        <v>84</v>
      </c>
      <c r="D238" s="355">
        <v>45312</v>
      </c>
      <c r="E238" s="423">
        <f>G238*0.98</f>
        <v>3209.5</v>
      </c>
      <c r="F238" s="354">
        <v>0.2</v>
      </c>
      <c r="G238" s="4">
        <v>3275</v>
      </c>
      <c r="H238" s="454">
        <f t="shared" si="8"/>
        <v>0.98</v>
      </c>
    </row>
    <row r="239" spans="1:8" ht="15.75" x14ac:dyDescent="0.25">
      <c r="A239" s="350" t="s">
        <v>582</v>
      </c>
      <c r="B239" s="359" t="s">
        <v>430</v>
      </c>
      <c r="C239" s="224" t="s">
        <v>84</v>
      </c>
      <c r="D239" s="355">
        <v>45312</v>
      </c>
      <c r="E239" s="423">
        <v>1473.75</v>
      </c>
      <c r="F239" s="354">
        <v>0.2</v>
      </c>
      <c r="G239" s="4">
        <v>3275</v>
      </c>
      <c r="H239" s="453">
        <f t="shared" si="8"/>
        <v>0.45</v>
      </c>
    </row>
    <row r="240" spans="1:8" ht="15.75" x14ac:dyDescent="0.25">
      <c r="A240" s="350" t="s">
        <v>1457</v>
      </c>
      <c r="B240" s="359" t="s">
        <v>64</v>
      </c>
      <c r="C240" s="224" t="s">
        <v>84</v>
      </c>
      <c r="D240" s="355">
        <v>45312</v>
      </c>
      <c r="E240" s="228">
        <v>1637.5</v>
      </c>
      <c r="F240" s="354">
        <v>0.2</v>
      </c>
      <c r="G240" s="4">
        <v>3275</v>
      </c>
      <c r="H240" s="453">
        <f t="shared" si="8"/>
        <v>0.5</v>
      </c>
    </row>
    <row r="241" spans="1:8" ht="15.75" x14ac:dyDescent="0.25">
      <c r="A241" s="350" t="s">
        <v>1458</v>
      </c>
      <c r="B241" s="359" t="s">
        <v>539</v>
      </c>
      <c r="C241" s="224" t="s">
        <v>84</v>
      </c>
      <c r="D241" s="355">
        <v>45312</v>
      </c>
      <c r="E241" s="423">
        <v>720.5</v>
      </c>
      <c r="F241" s="354">
        <v>0.2</v>
      </c>
      <c r="G241" s="4">
        <v>3275</v>
      </c>
      <c r="H241" s="453">
        <f t="shared" si="8"/>
        <v>0.22</v>
      </c>
    </row>
    <row r="242" spans="1:8" ht="15.75" x14ac:dyDescent="0.25">
      <c r="A242" s="350" t="s">
        <v>1459</v>
      </c>
      <c r="B242" s="359" t="s">
        <v>543</v>
      </c>
      <c r="C242" s="224" t="s">
        <v>84</v>
      </c>
      <c r="D242" s="355">
        <v>45312</v>
      </c>
      <c r="E242" s="423">
        <v>1080.75</v>
      </c>
      <c r="F242" s="354">
        <v>0.2</v>
      </c>
      <c r="G242" s="4">
        <v>3275</v>
      </c>
      <c r="H242" s="453">
        <f t="shared" si="8"/>
        <v>0.33</v>
      </c>
    </row>
    <row r="243" spans="1:8" ht="15.75" x14ac:dyDescent="0.25">
      <c r="A243" s="350" t="s">
        <v>1460</v>
      </c>
      <c r="B243" s="359" t="s">
        <v>545</v>
      </c>
      <c r="C243" s="224" t="s">
        <v>84</v>
      </c>
      <c r="D243" s="355">
        <v>45312</v>
      </c>
      <c r="E243" s="228">
        <v>1179</v>
      </c>
      <c r="F243" s="354">
        <v>0.2</v>
      </c>
      <c r="G243" s="4">
        <v>3275</v>
      </c>
      <c r="H243" s="453">
        <f t="shared" si="8"/>
        <v>0.36</v>
      </c>
    </row>
    <row r="244" spans="1:8" ht="15.75" x14ac:dyDescent="0.25">
      <c r="A244" s="350" t="s">
        <v>214</v>
      </c>
      <c r="B244" s="367" t="s">
        <v>760</v>
      </c>
      <c r="C244" s="224"/>
      <c r="D244" s="355"/>
      <c r="E244" s="423"/>
      <c r="F244" s="354"/>
      <c r="G244" s="4">
        <v>3275</v>
      </c>
      <c r="H244" s="453">
        <f t="shared" si="8"/>
        <v>0</v>
      </c>
    </row>
    <row r="245" spans="1:8" ht="36.75" customHeight="1" x14ac:dyDescent="0.25">
      <c r="A245" s="350" t="s">
        <v>583</v>
      </c>
      <c r="B245" s="359" t="s">
        <v>1626</v>
      </c>
      <c r="C245" s="224" t="s">
        <v>84</v>
      </c>
      <c r="D245" s="355">
        <v>45312</v>
      </c>
      <c r="E245" s="423">
        <v>818.75</v>
      </c>
      <c r="F245" s="354">
        <v>0.2</v>
      </c>
      <c r="G245" s="4">
        <v>3275</v>
      </c>
      <c r="H245" s="453">
        <f t="shared" si="8"/>
        <v>0.25</v>
      </c>
    </row>
    <row r="246" spans="1:8" ht="15.75" x14ac:dyDescent="0.25">
      <c r="A246" s="350" t="s">
        <v>584</v>
      </c>
      <c r="B246" s="359" t="s">
        <v>1702</v>
      </c>
      <c r="C246" s="224" t="s">
        <v>84</v>
      </c>
      <c r="D246" s="355">
        <v>45312</v>
      </c>
      <c r="E246" s="423">
        <v>982.5</v>
      </c>
      <c r="F246" s="354">
        <v>0.2</v>
      </c>
      <c r="G246" s="4">
        <v>3275</v>
      </c>
      <c r="H246" s="453">
        <f t="shared" si="8"/>
        <v>0.3</v>
      </c>
    </row>
    <row r="247" spans="1:8" ht="15.75" x14ac:dyDescent="0.25">
      <c r="A247" s="350" t="s">
        <v>585</v>
      </c>
      <c r="B247" s="359" t="s">
        <v>545</v>
      </c>
      <c r="C247" s="224" t="s">
        <v>84</v>
      </c>
      <c r="D247" s="355">
        <v>45312</v>
      </c>
      <c r="E247" s="228">
        <v>917.00000000000011</v>
      </c>
      <c r="F247" s="354">
        <v>0.2</v>
      </c>
      <c r="G247" s="4">
        <v>3275</v>
      </c>
      <c r="H247" s="453">
        <f t="shared" si="8"/>
        <v>0.28000000000000003</v>
      </c>
    </row>
    <row r="248" spans="1:8" ht="15.75" x14ac:dyDescent="0.25">
      <c r="A248" s="350" t="s">
        <v>215</v>
      </c>
      <c r="B248" s="369" t="s">
        <v>761</v>
      </c>
      <c r="C248" s="224"/>
      <c r="D248" s="355"/>
      <c r="E248" s="423"/>
      <c r="F248" s="354"/>
      <c r="G248" s="4">
        <v>3275</v>
      </c>
      <c r="H248" s="453">
        <f t="shared" si="8"/>
        <v>0</v>
      </c>
    </row>
    <row r="249" spans="1:8" ht="32.25" customHeight="1" x14ac:dyDescent="0.25">
      <c r="A249" s="350" t="s">
        <v>587</v>
      </c>
      <c r="B249" s="359" t="s">
        <v>1626</v>
      </c>
      <c r="C249" s="224" t="s">
        <v>84</v>
      </c>
      <c r="D249" s="355">
        <v>45312</v>
      </c>
      <c r="E249" s="423">
        <v>818.75</v>
      </c>
      <c r="F249" s="354">
        <v>0.2</v>
      </c>
      <c r="G249" s="4">
        <v>3275</v>
      </c>
      <c r="H249" s="453">
        <f t="shared" si="8"/>
        <v>0.25</v>
      </c>
    </row>
    <row r="250" spans="1:8" ht="15.75" x14ac:dyDescent="0.25">
      <c r="A250" s="350" t="s">
        <v>588</v>
      </c>
      <c r="B250" s="359" t="s">
        <v>1702</v>
      </c>
      <c r="C250" s="224" t="s">
        <v>84</v>
      </c>
      <c r="D250" s="355">
        <v>45312</v>
      </c>
      <c r="E250" s="228">
        <v>982.5</v>
      </c>
      <c r="F250" s="354">
        <v>0.2</v>
      </c>
      <c r="G250" s="4">
        <v>3275</v>
      </c>
      <c r="H250" s="453">
        <f t="shared" si="8"/>
        <v>0.3</v>
      </c>
    </row>
    <row r="251" spans="1:8" ht="15.75" x14ac:dyDescent="0.25">
      <c r="A251" s="350" t="s">
        <v>589</v>
      </c>
      <c r="B251" s="359" t="s">
        <v>545</v>
      </c>
      <c r="C251" s="224" t="s">
        <v>84</v>
      </c>
      <c r="D251" s="355">
        <v>45312</v>
      </c>
      <c r="E251" s="423">
        <v>917.00000000000011</v>
      </c>
      <c r="F251" s="354">
        <v>0.2</v>
      </c>
      <c r="G251" s="4">
        <v>3275</v>
      </c>
      <c r="H251" s="453">
        <f t="shared" si="8"/>
        <v>0.28000000000000003</v>
      </c>
    </row>
    <row r="252" spans="1:8" ht="15.75" x14ac:dyDescent="0.25">
      <c r="A252" s="350" t="s">
        <v>219</v>
      </c>
      <c r="B252" s="369" t="s">
        <v>103</v>
      </c>
      <c r="C252" s="224"/>
      <c r="D252" s="355"/>
      <c r="E252" s="423"/>
      <c r="F252" s="354"/>
      <c r="G252" s="4">
        <v>3275</v>
      </c>
      <c r="H252" s="453">
        <f t="shared" si="8"/>
        <v>0</v>
      </c>
    </row>
    <row r="253" spans="1:8" ht="15.75" x14ac:dyDescent="0.25">
      <c r="A253" s="350" t="s">
        <v>618</v>
      </c>
      <c r="B253" s="359" t="s">
        <v>70</v>
      </c>
      <c r="C253" s="224" t="s">
        <v>84</v>
      </c>
      <c r="D253" s="355">
        <v>45312</v>
      </c>
      <c r="E253" s="228">
        <v>1637.5</v>
      </c>
      <c r="F253" s="354">
        <v>0.2</v>
      </c>
      <c r="G253" s="4">
        <v>3275</v>
      </c>
      <c r="H253" s="453">
        <f t="shared" si="8"/>
        <v>0.5</v>
      </c>
    </row>
    <row r="254" spans="1:8" ht="15.75" x14ac:dyDescent="0.25">
      <c r="A254" s="350" t="s">
        <v>619</v>
      </c>
      <c r="B254" s="359" t="s">
        <v>71</v>
      </c>
      <c r="C254" s="224" t="s">
        <v>84</v>
      </c>
      <c r="D254" s="355">
        <v>45312</v>
      </c>
      <c r="E254" s="423">
        <v>1637.5</v>
      </c>
      <c r="F254" s="354">
        <v>0.2</v>
      </c>
      <c r="G254" s="4">
        <v>3275</v>
      </c>
      <c r="H254" s="453">
        <f t="shared" si="8"/>
        <v>0.5</v>
      </c>
    </row>
    <row r="255" spans="1:8" ht="15.75" x14ac:dyDescent="0.25">
      <c r="A255" s="350" t="s">
        <v>620</v>
      </c>
      <c r="B255" s="359" t="s">
        <v>72</v>
      </c>
      <c r="C255" s="224" t="s">
        <v>84</v>
      </c>
      <c r="D255" s="355">
        <v>45312</v>
      </c>
      <c r="E255" s="423">
        <v>1637.5</v>
      </c>
      <c r="F255" s="354">
        <v>0.2</v>
      </c>
      <c r="G255" s="4">
        <v>3275</v>
      </c>
      <c r="H255" s="453">
        <f t="shared" si="8"/>
        <v>0.5</v>
      </c>
    </row>
    <row r="256" spans="1:8" ht="15.75" x14ac:dyDescent="0.25">
      <c r="A256" s="350" t="s">
        <v>1461</v>
      </c>
      <c r="B256" s="359" t="s">
        <v>68</v>
      </c>
      <c r="C256" s="224" t="s">
        <v>84</v>
      </c>
      <c r="D256" s="355">
        <v>45312</v>
      </c>
      <c r="E256" s="228">
        <v>1637.5</v>
      </c>
      <c r="F256" s="354">
        <v>0.2</v>
      </c>
      <c r="G256" s="4">
        <v>3275</v>
      </c>
      <c r="H256" s="453">
        <f t="shared" si="8"/>
        <v>0.5</v>
      </c>
    </row>
    <row r="257" spans="1:8" ht="15.75" x14ac:dyDescent="0.25">
      <c r="A257" s="350" t="s">
        <v>1462</v>
      </c>
      <c r="B257" s="359" t="s">
        <v>263</v>
      </c>
      <c r="C257" s="224" t="s">
        <v>84</v>
      </c>
      <c r="D257" s="355">
        <v>45312</v>
      </c>
      <c r="E257" s="423">
        <v>1637.5</v>
      </c>
      <c r="F257" s="354">
        <v>0.2</v>
      </c>
      <c r="G257" s="4">
        <v>3275</v>
      </c>
      <c r="H257" s="453">
        <f t="shared" si="8"/>
        <v>0.5</v>
      </c>
    </row>
    <row r="258" spans="1:8" ht="15.75" x14ac:dyDescent="0.25">
      <c r="A258" s="350" t="s">
        <v>1463</v>
      </c>
      <c r="B258" s="359" t="s">
        <v>261</v>
      </c>
      <c r="C258" s="224" t="s">
        <v>84</v>
      </c>
      <c r="D258" s="355">
        <v>45312</v>
      </c>
      <c r="E258" s="423">
        <v>1637.5</v>
      </c>
      <c r="F258" s="354">
        <v>0.2</v>
      </c>
      <c r="G258" s="4">
        <v>3275</v>
      </c>
      <c r="H258" s="453">
        <f t="shared" si="8"/>
        <v>0.5</v>
      </c>
    </row>
    <row r="259" spans="1:8" ht="15.75" x14ac:dyDescent="0.25">
      <c r="A259" s="350" t="s">
        <v>1464</v>
      </c>
      <c r="B259" s="359" t="s">
        <v>262</v>
      </c>
      <c r="C259" s="224" t="s">
        <v>84</v>
      </c>
      <c r="D259" s="355">
        <v>45312</v>
      </c>
      <c r="E259" s="423">
        <v>1637.5</v>
      </c>
      <c r="F259" s="354">
        <v>0.2</v>
      </c>
      <c r="G259" s="4">
        <v>3275</v>
      </c>
      <c r="H259" s="453">
        <f t="shared" si="8"/>
        <v>0.5</v>
      </c>
    </row>
    <row r="260" spans="1:8" ht="15.75" x14ac:dyDescent="0.25">
      <c r="A260" s="350" t="s">
        <v>1465</v>
      </c>
      <c r="B260" s="359" t="s">
        <v>430</v>
      </c>
      <c r="C260" s="224" t="s">
        <v>84</v>
      </c>
      <c r="D260" s="355">
        <v>45312</v>
      </c>
      <c r="E260" s="423">
        <v>1637.5</v>
      </c>
      <c r="F260" s="354">
        <v>0.2</v>
      </c>
      <c r="G260" s="4">
        <v>3275</v>
      </c>
      <c r="H260" s="453">
        <f t="shared" si="8"/>
        <v>0.5</v>
      </c>
    </row>
    <row r="261" spans="1:8" ht="15.75" x14ac:dyDescent="0.25">
      <c r="A261" s="350" t="s">
        <v>1466</v>
      </c>
      <c r="B261" s="359" t="s">
        <v>64</v>
      </c>
      <c r="C261" s="224" t="s">
        <v>84</v>
      </c>
      <c r="D261" s="355">
        <v>45312</v>
      </c>
      <c r="E261" s="228">
        <v>1637.5</v>
      </c>
      <c r="F261" s="354">
        <v>0.2</v>
      </c>
      <c r="G261" s="4">
        <v>3275</v>
      </c>
      <c r="H261" s="453">
        <f t="shared" si="8"/>
        <v>0.5</v>
      </c>
    </row>
    <row r="262" spans="1:8" ht="15.75" x14ac:dyDescent="0.25">
      <c r="A262" s="350" t="s">
        <v>1467</v>
      </c>
      <c r="B262" s="359" t="s">
        <v>539</v>
      </c>
      <c r="C262" s="224" t="s">
        <v>84</v>
      </c>
      <c r="D262" s="355">
        <v>45312</v>
      </c>
      <c r="E262" s="423">
        <v>1637.5</v>
      </c>
      <c r="F262" s="354">
        <v>0.2</v>
      </c>
      <c r="G262" s="4">
        <v>3275</v>
      </c>
      <c r="H262" s="453">
        <f t="shared" si="8"/>
        <v>0.5</v>
      </c>
    </row>
    <row r="263" spans="1:8" ht="15.75" x14ac:dyDescent="0.25">
      <c r="A263" s="350" t="s">
        <v>1468</v>
      </c>
      <c r="B263" s="359" t="s">
        <v>543</v>
      </c>
      <c r="C263" s="224" t="s">
        <v>84</v>
      </c>
      <c r="D263" s="355">
        <v>45312</v>
      </c>
      <c r="E263" s="423">
        <v>1637.5</v>
      </c>
      <c r="F263" s="354">
        <v>0.2</v>
      </c>
      <c r="G263" s="4">
        <v>3275</v>
      </c>
      <c r="H263" s="453">
        <f t="shared" si="8"/>
        <v>0.5</v>
      </c>
    </row>
    <row r="264" spans="1:8" ht="15.75" x14ac:dyDescent="0.25">
      <c r="A264" s="350" t="s">
        <v>1469</v>
      </c>
      <c r="B264" s="359" t="s">
        <v>545</v>
      </c>
      <c r="C264" s="224" t="s">
        <v>84</v>
      </c>
      <c r="D264" s="355">
        <v>45312</v>
      </c>
      <c r="E264" s="423">
        <v>1801.2500000000002</v>
      </c>
      <c r="F264" s="354">
        <v>0.2</v>
      </c>
      <c r="G264" s="4">
        <v>3275</v>
      </c>
      <c r="H264" s="453">
        <f t="shared" si="8"/>
        <v>0.55000000000000004</v>
      </c>
    </row>
    <row r="265" spans="1:8" ht="31.5" x14ac:dyDescent="0.25">
      <c r="A265" s="350" t="s">
        <v>220</v>
      </c>
      <c r="B265" s="369" t="s">
        <v>104</v>
      </c>
      <c r="C265" s="224"/>
      <c r="D265" s="355"/>
      <c r="E265" s="423"/>
      <c r="F265" s="354"/>
      <c r="G265" s="4">
        <v>3275</v>
      </c>
      <c r="H265" s="453">
        <f t="shared" si="8"/>
        <v>0</v>
      </c>
    </row>
    <row r="266" spans="1:8" ht="15.75" x14ac:dyDescent="0.25">
      <c r="A266" s="350" t="s">
        <v>621</v>
      </c>
      <c r="B266" s="359" t="s">
        <v>70</v>
      </c>
      <c r="C266" s="224" t="s">
        <v>84</v>
      </c>
      <c r="D266" s="355">
        <v>45312</v>
      </c>
      <c r="E266" s="423">
        <v>687.75</v>
      </c>
      <c r="F266" s="354">
        <v>0.2</v>
      </c>
      <c r="G266" s="4">
        <v>3275</v>
      </c>
      <c r="H266" s="453">
        <f t="shared" si="8"/>
        <v>0.21</v>
      </c>
    </row>
    <row r="267" spans="1:8" ht="15.75" x14ac:dyDescent="0.25">
      <c r="A267" s="350" t="s">
        <v>563</v>
      </c>
      <c r="B267" s="359" t="s">
        <v>71</v>
      </c>
      <c r="C267" s="224" t="s">
        <v>84</v>
      </c>
      <c r="D267" s="355">
        <v>45312</v>
      </c>
      <c r="E267" s="423">
        <v>687.75</v>
      </c>
      <c r="F267" s="354">
        <v>0.2</v>
      </c>
      <c r="G267" s="4">
        <v>3275</v>
      </c>
      <c r="H267" s="453">
        <f t="shared" si="8"/>
        <v>0.21</v>
      </c>
    </row>
    <row r="268" spans="1:8" ht="15.75" x14ac:dyDescent="0.25">
      <c r="A268" s="350" t="s">
        <v>622</v>
      </c>
      <c r="B268" s="359" t="s">
        <v>72</v>
      </c>
      <c r="C268" s="224" t="s">
        <v>84</v>
      </c>
      <c r="D268" s="355">
        <v>45312</v>
      </c>
      <c r="E268" s="423">
        <v>687.75</v>
      </c>
      <c r="F268" s="354">
        <v>0.2</v>
      </c>
      <c r="G268" s="4">
        <v>3275</v>
      </c>
      <c r="H268" s="453">
        <f t="shared" si="8"/>
        <v>0.21</v>
      </c>
    </row>
    <row r="269" spans="1:8" ht="15.75" x14ac:dyDescent="0.25">
      <c r="A269" s="350" t="s">
        <v>623</v>
      </c>
      <c r="B269" s="359" t="s">
        <v>123</v>
      </c>
      <c r="C269" s="224" t="s">
        <v>84</v>
      </c>
      <c r="D269" s="355">
        <v>45312</v>
      </c>
      <c r="E269" s="423">
        <v>687.75</v>
      </c>
      <c r="F269" s="354">
        <v>0.2</v>
      </c>
      <c r="G269" s="4">
        <v>3275</v>
      </c>
      <c r="H269" s="453">
        <f t="shared" si="8"/>
        <v>0.21</v>
      </c>
    </row>
    <row r="270" spans="1:8" ht="15.75" x14ac:dyDescent="0.25">
      <c r="A270" s="350" t="s">
        <v>624</v>
      </c>
      <c r="B270" s="359" t="s">
        <v>531</v>
      </c>
      <c r="C270" s="224" t="s">
        <v>84</v>
      </c>
      <c r="D270" s="355">
        <v>45312</v>
      </c>
      <c r="E270" s="423">
        <v>687.75</v>
      </c>
      <c r="F270" s="354">
        <v>0.2</v>
      </c>
      <c r="G270" s="4">
        <v>3275</v>
      </c>
      <c r="H270" s="453">
        <f t="shared" si="8"/>
        <v>0.21</v>
      </c>
    </row>
    <row r="271" spans="1:8" ht="15.75" x14ac:dyDescent="0.25">
      <c r="A271" s="350" t="s">
        <v>625</v>
      </c>
      <c r="B271" s="359" t="s">
        <v>67</v>
      </c>
      <c r="C271" s="224" t="s">
        <v>84</v>
      </c>
      <c r="D271" s="355">
        <v>45312</v>
      </c>
      <c r="E271" s="423">
        <v>687.75</v>
      </c>
      <c r="F271" s="354">
        <v>0.2</v>
      </c>
      <c r="G271" s="4">
        <v>3275</v>
      </c>
      <c r="H271" s="453">
        <f t="shared" si="8"/>
        <v>0.21</v>
      </c>
    </row>
    <row r="272" spans="1:8" ht="15.75" x14ac:dyDescent="0.25">
      <c r="A272" s="350" t="s">
        <v>626</v>
      </c>
      <c r="B272" s="359" t="s">
        <v>68</v>
      </c>
      <c r="C272" s="224" t="s">
        <v>84</v>
      </c>
      <c r="D272" s="355">
        <v>45312</v>
      </c>
      <c r="E272" s="423">
        <v>687.75</v>
      </c>
      <c r="F272" s="354">
        <v>0.2</v>
      </c>
      <c r="G272" s="4">
        <v>3275</v>
      </c>
      <c r="H272" s="453">
        <f t="shared" si="8"/>
        <v>0.21</v>
      </c>
    </row>
    <row r="273" spans="1:8" ht="15.75" x14ac:dyDescent="0.25">
      <c r="A273" s="350" t="s">
        <v>627</v>
      </c>
      <c r="B273" s="359" t="s">
        <v>263</v>
      </c>
      <c r="C273" s="224" t="s">
        <v>84</v>
      </c>
      <c r="D273" s="355">
        <v>45312</v>
      </c>
      <c r="E273" s="423">
        <v>687.75</v>
      </c>
      <c r="F273" s="354">
        <v>0.2</v>
      </c>
      <c r="G273" s="4">
        <v>3275</v>
      </c>
      <c r="H273" s="453">
        <f t="shared" si="8"/>
        <v>0.21</v>
      </c>
    </row>
    <row r="274" spans="1:8" ht="15.75" x14ac:dyDescent="0.25">
      <c r="A274" s="350" t="s">
        <v>628</v>
      </c>
      <c r="B274" s="359" t="s">
        <v>261</v>
      </c>
      <c r="C274" s="224" t="s">
        <v>84</v>
      </c>
      <c r="D274" s="355">
        <v>45312</v>
      </c>
      <c r="E274" s="423">
        <v>687.75</v>
      </c>
      <c r="F274" s="354">
        <v>0.2</v>
      </c>
      <c r="G274" s="4">
        <v>3275</v>
      </c>
      <c r="H274" s="453">
        <f t="shared" si="8"/>
        <v>0.21</v>
      </c>
    </row>
    <row r="275" spans="1:8" ht="15.75" x14ac:dyDescent="0.25">
      <c r="A275" s="350" t="s">
        <v>629</v>
      </c>
      <c r="B275" s="359" t="s">
        <v>262</v>
      </c>
      <c r="C275" s="224" t="s">
        <v>84</v>
      </c>
      <c r="D275" s="355">
        <v>45312</v>
      </c>
      <c r="E275" s="423">
        <v>687.75</v>
      </c>
      <c r="F275" s="354">
        <v>0.2</v>
      </c>
      <c r="G275" s="4">
        <v>3275</v>
      </c>
      <c r="H275" s="453">
        <f t="shared" si="8"/>
        <v>0.21</v>
      </c>
    </row>
    <row r="276" spans="1:8" ht="15.75" x14ac:dyDescent="0.25">
      <c r="A276" s="350" t="s">
        <v>630</v>
      </c>
      <c r="B276" s="359" t="s">
        <v>430</v>
      </c>
      <c r="C276" s="224" t="s">
        <v>84</v>
      </c>
      <c r="D276" s="355">
        <v>45312</v>
      </c>
      <c r="E276" s="423">
        <v>687.75</v>
      </c>
      <c r="F276" s="354">
        <v>0.2</v>
      </c>
      <c r="G276" s="4">
        <v>3275</v>
      </c>
      <c r="H276" s="453">
        <f t="shared" si="8"/>
        <v>0.21</v>
      </c>
    </row>
    <row r="277" spans="1:8" ht="15.75" x14ac:dyDescent="0.25">
      <c r="A277" s="350" t="s">
        <v>631</v>
      </c>
      <c r="B277" s="359" t="s">
        <v>64</v>
      </c>
      <c r="C277" s="224" t="s">
        <v>84</v>
      </c>
      <c r="D277" s="355">
        <v>45312</v>
      </c>
      <c r="E277" s="423">
        <v>687.75</v>
      </c>
      <c r="F277" s="354">
        <v>0.2</v>
      </c>
      <c r="G277" s="4">
        <v>3275</v>
      </c>
      <c r="H277" s="453">
        <f t="shared" si="8"/>
        <v>0.21</v>
      </c>
    </row>
    <row r="278" spans="1:8" ht="15.75" x14ac:dyDescent="0.25">
      <c r="A278" s="350" t="s">
        <v>1470</v>
      </c>
      <c r="B278" s="359" t="s">
        <v>539</v>
      </c>
      <c r="C278" s="224" t="s">
        <v>84</v>
      </c>
      <c r="D278" s="355">
        <v>45312</v>
      </c>
      <c r="E278" s="423">
        <v>687.75</v>
      </c>
      <c r="F278" s="354">
        <v>0.2</v>
      </c>
      <c r="G278" s="4">
        <v>3275</v>
      </c>
      <c r="H278" s="453">
        <f t="shared" si="8"/>
        <v>0.21</v>
      </c>
    </row>
    <row r="279" spans="1:8" ht="15.75" x14ac:dyDescent="0.25">
      <c r="A279" s="350" t="s">
        <v>1471</v>
      </c>
      <c r="B279" s="359" t="s">
        <v>543</v>
      </c>
      <c r="C279" s="224" t="s">
        <v>84</v>
      </c>
      <c r="D279" s="355">
        <v>45312</v>
      </c>
      <c r="E279" s="423">
        <v>687.75</v>
      </c>
      <c r="F279" s="354">
        <v>0.2</v>
      </c>
      <c r="G279" s="4">
        <v>3275</v>
      </c>
      <c r="H279" s="453">
        <f t="shared" si="8"/>
        <v>0.21</v>
      </c>
    </row>
    <row r="280" spans="1:8" ht="15.75" x14ac:dyDescent="0.25">
      <c r="A280" s="350" t="s">
        <v>1472</v>
      </c>
      <c r="B280" s="359" t="s">
        <v>545</v>
      </c>
      <c r="C280" s="224" t="s">
        <v>84</v>
      </c>
      <c r="D280" s="355">
        <v>45312</v>
      </c>
      <c r="E280" s="423">
        <v>753.25</v>
      </c>
      <c r="F280" s="354">
        <v>0.2</v>
      </c>
      <c r="G280" s="4">
        <v>3275</v>
      </c>
      <c r="H280" s="453">
        <f t="shared" si="8"/>
        <v>0.23</v>
      </c>
    </row>
    <row r="281" spans="1:8" ht="15.75" customHeight="1" x14ac:dyDescent="0.25">
      <c r="A281" s="350" t="s">
        <v>221</v>
      </c>
      <c r="B281" s="369" t="s">
        <v>105</v>
      </c>
      <c r="C281" s="224"/>
      <c r="D281" s="355"/>
      <c r="E281" s="423"/>
      <c r="F281" s="354"/>
      <c r="G281" s="4">
        <v>3275</v>
      </c>
      <c r="H281" s="453">
        <f t="shared" si="8"/>
        <v>0</v>
      </c>
    </row>
    <row r="282" spans="1:8" ht="15.75" x14ac:dyDescent="0.25">
      <c r="A282" s="350" t="s">
        <v>632</v>
      </c>
      <c r="B282" s="359" t="s">
        <v>70</v>
      </c>
      <c r="C282" s="224" t="s">
        <v>84</v>
      </c>
      <c r="D282" s="355">
        <v>45312</v>
      </c>
      <c r="E282" s="423">
        <v>687.75</v>
      </c>
      <c r="F282" s="354">
        <v>0.2</v>
      </c>
      <c r="G282" s="4">
        <v>3275</v>
      </c>
      <c r="H282" s="453">
        <f t="shared" si="8"/>
        <v>0.21</v>
      </c>
    </row>
    <row r="283" spans="1:8" ht="15.75" x14ac:dyDescent="0.25">
      <c r="A283" s="350" t="s">
        <v>633</v>
      </c>
      <c r="B283" s="359" t="s">
        <v>71</v>
      </c>
      <c r="C283" s="224" t="s">
        <v>84</v>
      </c>
      <c r="D283" s="355">
        <v>45312</v>
      </c>
      <c r="E283" s="423">
        <v>687.75</v>
      </c>
      <c r="F283" s="354">
        <v>0.2</v>
      </c>
      <c r="G283" s="4">
        <v>3275</v>
      </c>
      <c r="H283" s="453">
        <f t="shared" si="8"/>
        <v>0.21</v>
      </c>
    </row>
    <row r="284" spans="1:8" ht="15.75" x14ac:dyDescent="0.25">
      <c r="A284" s="350" t="s">
        <v>634</v>
      </c>
      <c r="B284" s="359" t="s">
        <v>72</v>
      </c>
      <c r="C284" s="224" t="s">
        <v>84</v>
      </c>
      <c r="D284" s="355">
        <v>45312</v>
      </c>
      <c r="E284" s="423">
        <v>687.75</v>
      </c>
      <c r="F284" s="354">
        <v>0.2</v>
      </c>
      <c r="G284" s="4">
        <v>3275</v>
      </c>
      <c r="H284" s="453">
        <f t="shared" si="8"/>
        <v>0.21</v>
      </c>
    </row>
    <row r="285" spans="1:8" ht="15.75" x14ac:dyDescent="0.25">
      <c r="A285" s="350" t="s">
        <v>635</v>
      </c>
      <c r="B285" s="359" t="s">
        <v>123</v>
      </c>
      <c r="C285" s="224" t="s">
        <v>84</v>
      </c>
      <c r="D285" s="355">
        <v>45312</v>
      </c>
      <c r="E285" s="423">
        <v>687.75</v>
      </c>
      <c r="F285" s="354">
        <v>0.2</v>
      </c>
      <c r="G285" s="4">
        <v>3275</v>
      </c>
      <c r="H285" s="453">
        <f t="shared" si="8"/>
        <v>0.21</v>
      </c>
    </row>
    <row r="286" spans="1:8" ht="15.75" x14ac:dyDescent="0.25">
      <c r="A286" s="350" t="s">
        <v>636</v>
      </c>
      <c r="B286" s="359" t="s">
        <v>531</v>
      </c>
      <c r="C286" s="224" t="s">
        <v>84</v>
      </c>
      <c r="D286" s="355">
        <v>45312</v>
      </c>
      <c r="E286" s="423">
        <v>687.75</v>
      </c>
      <c r="F286" s="354">
        <v>0.2</v>
      </c>
      <c r="G286" s="4">
        <v>3275</v>
      </c>
      <c r="H286" s="453">
        <f t="shared" si="8"/>
        <v>0.21</v>
      </c>
    </row>
    <row r="287" spans="1:8" ht="15.75" x14ac:dyDescent="0.25">
      <c r="A287" s="350" t="s">
        <v>637</v>
      </c>
      <c r="B287" s="359" t="s">
        <v>67</v>
      </c>
      <c r="C287" s="224" t="s">
        <v>84</v>
      </c>
      <c r="D287" s="355">
        <v>45312</v>
      </c>
      <c r="E287" s="423">
        <v>687.75</v>
      </c>
      <c r="F287" s="354">
        <v>0.2</v>
      </c>
      <c r="G287" s="4">
        <v>3275</v>
      </c>
      <c r="H287" s="453">
        <f t="shared" si="8"/>
        <v>0.21</v>
      </c>
    </row>
    <row r="288" spans="1:8" ht="15.75" x14ac:dyDescent="0.25">
      <c r="A288" s="350" t="s">
        <v>638</v>
      </c>
      <c r="B288" s="359" t="s">
        <v>68</v>
      </c>
      <c r="C288" s="224" t="s">
        <v>84</v>
      </c>
      <c r="D288" s="355">
        <v>45312</v>
      </c>
      <c r="E288" s="423">
        <v>687.75</v>
      </c>
      <c r="F288" s="354">
        <v>0.2</v>
      </c>
      <c r="G288" s="4">
        <v>3275</v>
      </c>
      <c r="H288" s="453">
        <f t="shared" si="8"/>
        <v>0.21</v>
      </c>
    </row>
    <row r="289" spans="1:8" ht="15.75" x14ac:dyDescent="0.25">
      <c r="A289" s="350" t="s">
        <v>639</v>
      </c>
      <c r="B289" s="359" t="s">
        <v>263</v>
      </c>
      <c r="C289" s="224" t="s">
        <v>84</v>
      </c>
      <c r="D289" s="355">
        <v>45312</v>
      </c>
      <c r="E289" s="423">
        <v>687.75</v>
      </c>
      <c r="F289" s="354">
        <v>0.2</v>
      </c>
      <c r="G289" s="4">
        <v>3275</v>
      </c>
      <c r="H289" s="453">
        <f t="shared" si="8"/>
        <v>0.21</v>
      </c>
    </row>
    <row r="290" spans="1:8" ht="15.75" x14ac:dyDescent="0.25">
      <c r="A290" s="350" t="s">
        <v>640</v>
      </c>
      <c r="B290" s="359" t="s">
        <v>261</v>
      </c>
      <c r="C290" s="224" t="s">
        <v>84</v>
      </c>
      <c r="D290" s="355">
        <v>45312</v>
      </c>
      <c r="E290" s="423">
        <v>687.75</v>
      </c>
      <c r="F290" s="354">
        <v>0.2</v>
      </c>
      <c r="G290" s="4">
        <v>3275</v>
      </c>
      <c r="H290" s="453">
        <f t="shared" si="8"/>
        <v>0.21</v>
      </c>
    </row>
    <row r="291" spans="1:8" ht="15.75" x14ac:dyDescent="0.25">
      <c r="A291" s="350" t="s">
        <v>641</v>
      </c>
      <c r="B291" s="359" t="s">
        <v>262</v>
      </c>
      <c r="C291" s="224" t="s">
        <v>84</v>
      </c>
      <c r="D291" s="355">
        <v>45312</v>
      </c>
      <c r="E291" s="423">
        <v>687.75</v>
      </c>
      <c r="F291" s="354">
        <v>0.2</v>
      </c>
      <c r="G291" s="4">
        <v>3275</v>
      </c>
      <c r="H291" s="453">
        <f t="shared" si="8"/>
        <v>0.21</v>
      </c>
    </row>
    <row r="292" spans="1:8" ht="15.75" x14ac:dyDescent="0.25">
      <c r="A292" s="350" t="s">
        <v>642</v>
      </c>
      <c r="B292" s="359" t="s">
        <v>430</v>
      </c>
      <c r="C292" s="224" t="s">
        <v>84</v>
      </c>
      <c r="D292" s="355">
        <v>45312</v>
      </c>
      <c r="E292" s="423">
        <v>687.75</v>
      </c>
      <c r="F292" s="354">
        <v>0.2</v>
      </c>
      <c r="G292" s="4">
        <v>3275</v>
      </c>
      <c r="H292" s="453">
        <f t="shared" si="8"/>
        <v>0.21</v>
      </c>
    </row>
    <row r="293" spans="1:8" ht="15.75" x14ac:dyDescent="0.25">
      <c r="A293" s="350" t="s">
        <v>643</v>
      </c>
      <c r="B293" s="359" t="s">
        <v>64</v>
      </c>
      <c r="C293" s="224" t="s">
        <v>84</v>
      </c>
      <c r="D293" s="355">
        <v>45312</v>
      </c>
      <c r="E293" s="423">
        <v>687.75</v>
      </c>
      <c r="F293" s="354">
        <v>0.2</v>
      </c>
      <c r="G293" s="4">
        <v>3275</v>
      </c>
      <c r="H293" s="453">
        <f t="shared" si="8"/>
        <v>0.21</v>
      </c>
    </row>
    <row r="294" spans="1:8" ht="15.75" x14ac:dyDescent="0.25">
      <c r="A294" s="350" t="s">
        <v>644</v>
      </c>
      <c r="B294" s="359" t="s">
        <v>539</v>
      </c>
      <c r="C294" s="224" t="s">
        <v>84</v>
      </c>
      <c r="D294" s="355">
        <v>45312</v>
      </c>
      <c r="E294" s="423">
        <v>687.75</v>
      </c>
      <c r="F294" s="354">
        <v>0.2</v>
      </c>
      <c r="G294" s="4">
        <v>3275</v>
      </c>
      <c r="H294" s="453">
        <f t="shared" si="8"/>
        <v>0.21</v>
      </c>
    </row>
    <row r="295" spans="1:8" ht="15.75" x14ac:dyDescent="0.25">
      <c r="A295" s="350" t="s">
        <v>645</v>
      </c>
      <c r="B295" s="359" t="s">
        <v>543</v>
      </c>
      <c r="C295" s="224" t="s">
        <v>84</v>
      </c>
      <c r="D295" s="355">
        <v>45312</v>
      </c>
      <c r="E295" s="423">
        <v>687.75</v>
      </c>
      <c r="F295" s="354">
        <v>0.2</v>
      </c>
      <c r="G295" s="4">
        <v>3275</v>
      </c>
      <c r="H295" s="453">
        <f t="shared" si="8"/>
        <v>0.21</v>
      </c>
    </row>
    <row r="296" spans="1:8" ht="15.75" x14ac:dyDescent="0.25">
      <c r="A296" s="350" t="s">
        <v>646</v>
      </c>
      <c r="B296" s="359" t="s">
        <v>545</v>
      </c>
      <c r="C296" s="224" t="s">
        <v>84</v>
      </c>
      <c r="D296" s="355">
        <v>45312</v>
      </c>
      <c r="E296" s="423">
        <v>753.25</v>
      </c>
      <c r="F296" s="354">
        <v>0.2</v>
      </c>
      <c r="G296" s="4">
        <v>3275</v>
      </c>
      <c r="H296" s="453">
        <f t="shared" si="8"/>
        <v>0.23</v>
      </c>
    </row>
    <row r="297" spans="1:8" ht="15.75" x14ac:dyDescent="0.25">
      <c r="A297" s="350" t="s">
        <v>222</v>
      </c>
      <c r="B297" s="369" t="s">
        <v>106</v>
      </c>
      <c r="C297" s="224"/>
      <c r="D297" s="355"/>
      <c r="E297" s="423"/>
      <c r="F297" s="354"/>
      <c r="G297" s="4">
        <v>3275</v>
      </c>
      <c r="H297" s="453">
        <f t="shared" si="8"/>
        <v>0</v>
      </c>
    </row>
    <row r="298" spans="1:8" ht="15.75" x14ac:dyDescent="0.25">
      <c r="A298" s="350" t="s">
        <v>647</v>
      </c>
      <c r="B298" s="359" t="s">
        <v>124</v>
      </c>
      <c r="C298" s="224" t="s">
        <v>84</v>
      </c>
      <c r="D298" s="355">
        <v>45312</v>
      </c>
      <c r="E298" s="423">
        <v>818.75</v>
      </c>
      <c r="F298" s="354">
        <v>0.2</v>
      </c>
      <c r="G298" s="4">
        <v>3275</v>
      </c>
      <c r="H298" s="453">
        <f t="shared" si="8"/>
        <v>0.25</v>
      </c>
    </row>
    <row r="299" spans="1:8" ht="15.75" x14ac:dyDescent="0.25">
      <c r="A299" s="350" t="s">
        <v>648</v>
      </c>
      <c r="B299" s="359" t="s">
        <v>129</v>
      </c>
      <c r="C299" s="224" t="s">
        <v>84</v>
      </c>
      <c r="D299" s="355">
        <v>45312</v>
      </c>
      <c r="E299" s="423">
        <v>2161.5</v>
      </c>
      <c r="F299" s="354">
        <v>0.2</v>
      </c>
      <c r="G299" s="4">
        <v>3275</v>
      </c>
      <c r="H299" s="453">
        <f t="shared" si="8"/>
        <v>0.66</v>
      </c>
    </row>
    <row r="300" spans="1:8" ht="15.75" x14ac:dyDescent="0.25">
      <c r="A300" s="350" t="s">
        <v>649</v>
      </c>
      <c r="B300" s="359" t="s">
        <v>1399</v>
      </c>
      <c r="C300" s="224" t="s">
        <v>84</v>
      </c>
      <c r="D300" s="355">
        <v>45312</v>
      </c>
      <c r="E300" s="423">
        <v>3537</v>
      </c>
      <c r="F300" s="354">
        <v>0.2</v>
      </c>
      <c r="G300" s="4">
        <v>3275</v>
      </c>
      <c r="H300" s="453">
        <f t="shared" ref="H300:H301" si="9">E300/G300</f>
        <v>1.08</v>
      </c>
    </row>
    <row r="301" spans="1:8" ht="15.75" x14ac:dyDescent="0.25">
      <c r="A301" s="350" t="s">
        <v>650</v>
      </c>
      <c r="B301" s="359" t="s">
        <v>544</v>
      </c>
      <c r="C301" s="224" t="s">
        <v>84</v>
      </c>
      <c r="D301" s="355">
        <v>45312</v>
      </c>
      <c r="E301" s="423">
        <v>1637.5</v>
      </c>
      <c r="F301" s="354">
        <v>0.2</v>
      </c>
      <c r="G301" s="4">
        <v>3275</v>
      </c>
      <c r="H301" s="453">
        <f t="shared" si="9"/>
        <v>0.5</v>
      </c>
    </row>
    <row r="302" spans="1:8" ht="15.75" x14ac:dyDescent="0.25">
      <c r="A302" s="350" t="s">
        <v>651</v>
      </c>
      <c r="B302" s="359" t="s">
        <v>545</v>
      </c>
      <c r="C302" s="224" t="s">
        <v>84</v>
      </c>
      <c r="D302" s="355">
        <v>45312</v>
      </c>
      <c r="E302" s="423">
        <v>1637.5</v>
      </c>
      <c r="F302" s="354">
        <v>0.2</v>
      </c>
      <c r="G302" s="4">
        <v>3275</v>
      </c>
      <c r="H302" s="459"/>
    </row>
    <row r="303" spans="1:8" ht="15.75" x14ac:dyDescent="0.25">
      <c r="A303" s="350" t="s">
        <v>223</v>
      </c>
      <c r="B303" s="369" t="s">
        <v>680</v>
      </c>
      <c r="C303" s="224"/>
      <c r="D303" s="355"/>
      <c r="E303" s="423"/>
      <c r="F303" s="354"/>
      <c r="G303" s="4">
        <v>3275</v>
      </c>
      <c r="H303" s="459"/>
    </row>
    <row r="304" spans="1:8" ht="15.75" x14ac:dyDescent="0.25">
      <c r="A304" s="350" t="s">
        <v>662</v>
      </c>
      <c r="B304" s="359" t="s">
        <v>1636</v>
      </c>
      <c r="C304" s="224" t="s">
        <v>84</v>
      </c>
      <c r="D304" s="355">
        <v>45312</v>
      </c>
      <c r="E304" s="228">
        <v>9156.83</v>
      </c>
      <c r="F304" s="354">
        <v>0.2</v>
      </c>
      <c r="G304" s="4">
        <v>3275</v>
      </c>
      <c r="H304" s="459"/>
    </row>
    <row r="305" spans="1:8" ht="31.5" x14ac:dyDescent="0.25">
      <c r="A305" s="350" t="s">
        <v>663</v>
      </c>
      <c r="B305" s="359" t="s">
        <v>1703</v>
      </c>
      <c r="C305" s="224" t="s">
        <v>84</v>
      </c>
      <c r="D305" s="355">
        <v>45312</v>
      </c>
      <c r="E305" s="228">
        <v>10659.73</v>
      </c>
      <c r="F305" s="354">
        <v>0.2</v>
      </c>
      <c r="G305" s="4">
        <v>3275</v>
      </c>
      <c r="H305" s="459"/>
    </row>
    <row r="306" spans="1:8" ht="20.25" customHeight="1" x14ac:dyDescent="0.25">
      <c r="A306" s="350" t="s">
        <v>664</v>
      </c>
      <c r="B306" s="359" t="s">
        <v>1629</v>
      </c>
      <c r="C306" s="224" t="s">
        <v>84</v>
      </c>
      <c r="D306" s="355">
        <v>45312</v>
      </c>
      <c r="E306" s="423">
        <v>10794.33</v>
      </c>
      <c r="F306" s="354">
        <v>0.2</v>
      </c>
      <c r="G306" s="4">
        <v>3275</v>
      </c>
      <c r="H306" s="459"/>
    </row>
    <row r="307" spans="1:8" ht="15.75" x14ac:dyDescent="0.25">
      <c r="A307" s="350" t="s">
        <v>665</v>
      </c>
      <c r="B307" s="359" t="s">
        <v>696</v>
      </c>
      <c r="C307" s="224" t="s">
        <v>84</v>
      </c>
      <c r="D307" s="355">
        <v>45312</v>
      </c>
      <c r="E307" s="228">
        <v>10853.28</v>
      </c>
      <c r="F307" s="354">
        <v>0.2</v>
      </c>
      <c r="G307" s="4">
        <v>3275</v>
      </c>
      <c r="H307" s="459"/>
    </row>
    <row r="308" spans="1:8" ht="15.75" x14ac:dyDescent="0.25">
      <c r="A308" s="350" t="s">
        <v>666</v>
      </c>
      <c r="B308" s="359" t="s">
        <v>119</v>
      </c>
      <c r="C308" s="224" t="s">
        <v>84</v>
      </c>
      <c r="D308" s="355">
        <v>45312</v>
      </c>
      <c r="E308" s="423">
        <v>11121.83</v>
      </c>
      <c r="F308" s="354">
        <v>0.2</v>
      </c>
      <c r="G308" s="4">
        <v>3275</v>
      </c>
      <c r="H308" s="459"/>
    </row>
    <row r="309" spans="1:8" ht="15.75" x14ac:dyDescent="0.25">
      <c r="A309" s="350" t="s">
        <v>667</v>
      </c>
      <c r="B309" s="359" t="s">
        <v>1637</v>
      </c>
      <c r="C309" s="224" t="s">
        <v>84</v>
      </c>
      <c r="D309" s="355">
        <v>45312</v>
      </c>
      <c r="E309" s="423">
        <v>12759.53</v>
      </c>
      <c r="F309" s="354">
        <v>0.2</v>
      </c>
      <c r="G309" s="4">
        <v>3275</v>
      </c>
      <c r="H309" s="459"/>
    </row>
    <row r="310" spans="1:8" ht="15.75" x14ac:dyDescent="0.25">
      <c r="A310" s="350" t="s">
        <v>224</v>
      </c>
      <c r="B310" s="369" t="s">
        <v>681</v>
      </c>
      <c r="C310" s="224"/>
      <c r="D310" s="355"/>
      <c r="E310" s="423"/>
      <c r="F310" s="354"/>
      <c r="G310" s="4">
        <v>3275</v>
      </c>
      <c r="H310" s="459"/>
    </row>
    <row r="311" spans="1:8" ht="15.75" x14ac:dyDescent="0.25">
      <c r="A311" s="350" t="s">
        <v>677</v>
      </c>
      <c r="B311" s="359" t="s">
        <v>886</v>
      </c>
      <c r="C311" s="224" t="s">
        <v>84</v>
      </c>
      <c r="D311" s="355">
        <v>45312</v>
      </c>
      <c r="E311" s="423">
        <v>8583.59</v>
      </c>
      <c r="F311" s="354">
        <v>0.2</v>
      </c>
      <c r="G311" s="4">
        <v>3275</v>
      </c>
      <c r="H311" s="459"/>
    </row>
    <row r="312" spans="1:8" ht="15.75" x14ac:dyDescent="0.25">
      <c r="A312" s="350" t="s">
        <v>678</v>
      </c>
      <c r="B312" s="359" t="s">
        <v>1634</v>
      </c>
      <c r="C312" s="224" t="s">
        <v>84</v>
      </c>
      <c r="D312" s="355">
        <v>45312</v>
      </c>
      <c r="E312" s="423">
        <v>8747.34</v>
      </c>
      <c r="F312" s="354">
        <v>0.2</v>
      </c>
      <c r="G312" s="4">
        <v>3275</v>
      </c>
      <c r="H312" s="459"/>
    </row>
    <row r="313" spans="1:8" ht="33.75" customHeight="1" x14ac:dyDescent="0.25">
      <c r="A313" s="350" t="s">
        <v>679</v>
      </c>
      <c r="B313" s="359" t="s">
        <v>1704</v>
      </c>
      <c r="C313" s="224" t="s">
        <v>84</v>
      </c>
      <c r="D313" s="355">
        <v>45312</v>
      </c>
      <c r="E313" s="423">
        <v>8256.09</v>
      </c>
      <c r="F313" s="354">
        <v>0.2</v>
      </c>
      <c r="G313" s="4">
        <v>3275</v>
      </c>
      <c r="H313" s="459"/>
    </row>
    <row r="314" spans="1:8" ht="15.75" x14ac:dyDescent="0.25">
      <c r="A314" s="350" t="s">
        <v>1474</v>
      </c>
      <c r="B314" s="359" t="s">
        <v>1635</v>
      </c>
      <c r="C314" s="224" t="s">
        <v>84</v>
      </c>
      <c r="D314" s="355">
        <v>45312</v>
      </c>
      <c r="E314" s="228">
        <v>9238.59</v>
      </c>
      <c r="F314" s="354">
        <v>0.2</v>
      </c>
      <c r="G314" s="4">
        <v>3275</v>
      </c>
      <c r="H314" s="459"/>
    </row>
    <row r="315" spans="1:8" ht="15.75" x14ac:dyDescent="0.25">
      <c r="A315" s="350" t="s">
        <v>1475</v>
      </c>
      <c r="B315" s="359" t="s">
        <v>118</v>
      </c>
      <c r="C315" s="224" t="s">
        <v>84</v>
      </c>
      <c r="D315" s="355">
        <v>45312</v>
      </c>
      <c r="E315" s="423">
        <v>8649.09</v>
      </c>
      <c r="F315" s="354">
        <v>0.2</v>
      </c>
      <c r="G315" s="4">
        <v>3275</v>
      </c>
      <c r="H315" s="459"/>
    </row>
    <row r="316" spans="1:8" ht="15.75" x14ac:dyDescent="0.25">
      <c r="A316" s="350" t="s">
        <v>1476</v>
      </c>
      <c r="B316" s="359" t="s">
        <v>1638</v>
      </c>
      <c r="C316" s="224" t="s">
        <v>84</v>
      </c>
      <c r="D316" s="355">
        <v>45312</v>
      </c>
      <c r="E316" s="423">
        <v>8452.59</v>
      </c>
      <c r="F316" s="354">
        <v>0.2</v>
      </c>
      <c r="G316" s="4">
        <v>3275</v>
      </c>
      <c r="H316" s="459"/>
    </row>
    <row r="317" spans="1:8" ht="15.75" x14ac:dyDescent="0.25">
      <c r="A317" s="350" t="s">
        <v>1639</v>
      </c>
      <c r="B317" s="359" t="s">
        <v>123</v>
      </c>
      <c r="C317" s="224" t="s">
        <v>84</v>
      </c>
      <c r="D317" s="355">
        <v>45312</v>
      </c>
      <c r="E317" s="423">
        <v>9402.34</v>
      </c>
      <c r="F317" s="354">
        <v>0.2</v>
      </c>
      <c r="G317" s="4">
        <v>3275</v>
      </c>
      <c r="H317" s="459"/>
    </row>
    <row r="318" spans="1:8" ht="15.75" x14ac:dyDescent="0.25">
      <c r="A318" s="350" t="s">
        <v>686</v>
      </c>
      <c r="B318" s="369" t="s">
        <v>682</v>
      </c>
      <c r="C318" s="224"/>
      <c r="D318" s="355"/>
      <c r="E318" s="423"/>
      <c r="F318" s="354"/>
      <c r="G318" s="4">
        <v>3275</v>
      </c>
      <c r="H318" s="459"/>
    </row>
    <row r="319" spans="1:8" ht="21.75" customHeight="1" x14ac:dyDescent="0.25">
      <c r="A319" s="350" t="s">
        <v>713</v>
      </c>
      <c r="B319" s="359" t="s">
        <v>1743</v>
      </c>
      <c r="C319" s="224" t="s">
        <v>84</v>
      </c>
      <c r="D319" s="355">
        <v>45312</v>
      </c>
      <c r="E319" s="423">
        <v>9074.84</v>
      </c>
      <c r="F319" s="354">
        <v>0.2</v>
      </c>
      <c r="G319" s="4">
        <v>3275</v>
      </c>
      <c r="H319" s="459"/>
    </row>
    <row r="320" spans="1:8" ht="31.5" x14ac:dyDescent="0.25">
      <c r="A320" s="350" t="s">
        <v>1473</v>
      </c>
      <c r="B320" s="359" t="s">
        <v>1705</v>
      </c>
      <c r="C320" s="224" t="s">
        <v>84</v>
      </c>
      <c r="D320" s="355">
        <v>45312</v>
      </c>
      <c r="E320" s="228">
        <v>8583.59</v>
      </c>
      <c r="F320" s="354">
        <v>0.2</v>
      </c>
      <c r="G320" s="4">
        <v>3275</v>
      </c>
      <c r="H320" s="459"/>
    </row>
    <row r="321" spans="1:8" ht="15.75" x14ac:dyDescent="0.25">
      <c r="A321" s="350" t="s">
        <v>715</v>
      </c>
      <c r="B321" s="359" t="s">
        <v>64</v>
      </c>
      <c r="C321" s="224" t="s">
        <v>84</v>
      </c>
      <c r="D321" s="355">
        <v>45312</v>
      </c>
      <c r="E321" s="423">
        <v>9729.84</v>
      </c>
      <c r="F321" s="354">
        <v>0.2</v>
      </c>
      <c r="G321" s="4">
        <v>3275</v>
      </c>
      <c r="H321" s="459"/>
    </row>
    <row r="322" spans="1:8" ht="15.75" customHeight="1" x14ac:dyDescent="0.25">
      <c r="A322" s="350" t="s">
        <v>687</v>
      </c>
      <c r="B322" s="369" t="s">
        <v>1400</v>
      </c>
      <c r="C322" s="224"/>
      <c r="D322" s="355"/>
      <c r="E322" s="423"/>
      <c r="F322" s="354"/>
      <c r="G322" s="4">
        <v>3275</v>
      </c>
      <c r="H322" s="459"/>
    </row>
    <row r="323" spans="1:8" ht="15.75" x14ac:dyDescent="0.25">
      <c r="A323" s="350" t="s">
        <v>714</v>
      </c>
      <c r="B323" s="359" t="s">
        <v>70</v>
      </c>
      <c r="C323" s="224" t="s">
        <v>84</v>
      </c>
      <c r="D323" s="355">
        <v>45312</v>
      </c>
      <c r="E323" s="423">
        <v>15839</v>
      </c>
      <c r="F323" s="354">
        <v>0.2</v>
      </c>
      <c r="G323" s="4">
        <v>3275</v>
      </c>
      <c r="H323" s="459"/>
    </row>
    <row r="324" spans="1:8" ht="15.75" x14ac:dyDescent="0.25">
      <c r="A324" s="350" t="s">
        <v>1477</v>
      </c>
      <c r="B324" s="359" t="s">
        <v>71</v>
      </c>
      <c r="C324" s="224" t="s">
        <v>84</v>
      </c>
      <c r="D324" s="355">
        <v>45312</v>
      </c>
      <c r="E324" s="423">
        <v>16166.5</v>
      </c>
      <c r="F324" s="354">
        <v>0.2</v>
      </c>
      <c r="G324" s="4">
        <v>3275</v>
      </c>
      <c r="H324" s="459"/>
    </row>
    <row r="325" spans="1:8" ht="15.75" x14ac:dyDescent="0.25">
      <c r="A325" s="350" t="s">
        <v>717</v>
      </c>
      <c r="B325" s="359" t="s">
        <v>72</v>
      </c>
      <c r="C325" s="224" t="s">
        <v>84</v>
      </c>
      <c r="D325" s="355">
        <v>45312</v>
      </c>
      <c r="E325" s="423">
        <v>16742.5</v>
      </c>
      <c r="F325" s="354">
        <v>0.2</v>
      </c>
      <c r="G325" s="4">
        <v>3275</v>
      </c>
      <c r="H325" s="459"/>
    </row>
    <row r="326" spans="1:8" ht="15.75" x14ac:dyDescent="0.25">
      <c r="A326" s="350" t="s">
        <v>718</v>
      </c>
      <c r="B326" s="359" t="s">
        <v>530</v>
      </c>
      <c r="C326" s="224" t="s">
        <v>84</v>
      </c>
      <c r="D326" s="355">
        <v>45312</v>
      </c>
      <c r="E326" s="423">
        <v>11175</v>
      </c>
      <c r="F326" s="354">
        <v>0.2</v>
      </c>
      <c r="G326" s="4">
        <v>3275</v>
      </c>
      <c r="H326" s="459"/>
    </row>
    <row r="327" spans="1:8" ht="15.75" x14ac:dyDescent="0.25">
      <c r="A327" s="350" t="s">
        <v>1478</v>
      </c>
      <c r="B327" s="359" t="s">
        <v>117</v>
      </c>
      <c r="C327" s="224" t="s">
        <v>84</v>
      </c>
      <c r="D327" s="355">
        <v>45312</v>
      </c>
      <c r="E327" s="423">
        <v>17725</v>
      </c>
      <c r="F327" s="354">
        <v>0.2</v>
      </c>
      <c r="G327" s="4">
        <v>3275</v>
      </c>
      <c r="H327" s="459"/>
    </row>
    <row r="328" spans="1:8" ht="15.75" x14ac:dyDescent="0.25">
      <c r="A328" s="350" t="s">
        <v>1479</v>
      </c>
      <c r="B328" s="359" t="s">
        <v>260</v>
      </c>
      <c r="C328" s="224" t="s">
        <v>84</v>
      </c>
      <c r="D328" s="355">
        <v>45312</v>
      </c>
      <c r="E328" s="423">
        <v>13893.25</v>
      </c>
      <c r="F328" s="354">
        <v>0.2</v>
      </c>
      <c r="G328" s="4">
        <v>3275</v>
      </c>
      <c r="H328" s="459"/>
    </row>
    <row r="329" spans="1:8" ht="15.75" x14ac:dyDescent="0.25">
      <c r="A329" s="350" t="s">
        <v>1480</v>
      </c>
      <c r="B329" s="359" t="s">
        <v>695</v>
      </c>
      <c r="C329" s="224" t="s">
        <v>84</v>
      </c>
      <c r="D329" s="355">
        <v>45312</v>
      </c>
      <c r="E329" s="423">
        <v>13893.25</v>
      </c>
      <c r="F329" s="354">
        <v>0.2</v>
      </c>
      <c r="G329" s="4">
        <v>3275</v>
      </c>
      <c r="H329" s="459"/>
    </row>
    <row r="330" spans="1:8" ht="15.75" x14ac:dyDescent="0.25">
      <c r="A330" s="350" t="s">
        <v>1481</v>
      </c>
      <c r="B330" s="359" t="s">
        <v>531</v>
      </c>
      <c r="C330" s="224" t="s">
        <v>84</v>
      </c>
      <c r="D330" s="355">
        <v>45312</v>
      </c>
      <c r="E330" s="423">
        <v>15399.75</v>
      </c>
      <c r="F330" s="354">
        <v>0.2</v>
      </c>
      <c r="G330" s="4">
        <v>3275</v>
      </c>
      <c r="H330" s="459"/>
    </row>
    <row r="331" spans="1:8" ht="15.75" x14ac:dyDescent="0.25">
      <c r="A331" s="350" t="s">
        <v>1482</v>
      </c>
      <c r="B331" s="359" t="s">
        <v>67</v>
      </c>
      <c r="C331" s="224" t="s">
        <v>84</v>
      </c>
      <c r="D331" s="355">
        <v>45312</v>
      </c>
      <c r="E331" s="423">
        <v>13893.25</v>
      </c>
      <c r="F331" s="354">
        <v>0.2</v>
      </c>
      <c r="G331" s="4">
        <v>3275</v>
      </c>
      <c r="H331" s="459"/>
    </row>
    <row r="332" spans="1:8" ht="15.75" x14ac:dyDescent="0.25">
      <c r="A332" s="350" t="s">
        <v>1483</v>
      </c>
      <c r="B332" s="359" t="s">
        <v>68</v>
      </c>
      <c r="C332" s="224" t="s">
        <v>84</v>
      </c>
      <c r="D332" s="355">
        <v>45312</v>
      </c>
      <c r="E332" s="423">
        <v>14777.5</v>
      </c>
      <c r="F332" s="354">
        <v>0.2</v>
      </c>
      <c r="G332" s="4">
        <v>3275</v>
      </c>
      <c r="H332" s="459"/>
    </row>
    <row r="333" spans="1:8" ht="15.75" x14ac:dyDescent="0.25">
      <c r="A333" s="350" t="s">
        <v>1484</v>
      </c>
      <c r="B333" s="359" t="s">
        <v>263</v>
      </c>
      <c r="C333" s="224" t="s">
        <v>84</v>
      </c>
      <c r="D333" s="355">
        <v>45312</v>
      </c>
      <c r="E333" s="423">
        <v>15334.25</v>
      </c>
      <c r="F333" s="354">
        <v>0.2</v>
      </c>
      <c r="G333" s="4">
        <v>3275</v>
      </c>
      <c r="H333" s="459"/>
    </row>
    <row r="334" spans="1:8" ht="15.75" x14ac:dyDescent="0.25">
      <c r="A334" s="350" t="s">
        <v>1485</v>
      </c>
      <c r="B334" s="359" t="s">
        <v>261</v>
      </c>
      <c r="C334" s="224" t="s">
        <v>84</v>
      </c>
      <c r="D334" s="355">
        <v>45312</v>
      </c>
      <c r="E334" s="423">
        <v>16415</v>
      </c>
      <c r="F334" s="354">
        <v>0.2</v>
      </c>
      <c r="G334" s="4">
        <v>3275</v>
      </c>
      <c r="H334" s="459"/>
    </row>
    <row r="335" spans="1:8" ht="15.75" x14ac:dyDescent="0.25">
      <c r="A335" s="350" t="s">
        <v>719</v>
      </c>
      <c r="B335" s="359" t="s">
        <v>262</v>
      </c>
      <c r="C335" s="224" t="s">
        <v>84</v>
      </c>
      <c r="D335" s="355">
        <v>45312</v>
      </c>
      <c r="E335" s="423">
        <v>17364.75</v>
      </c>
      <c r="F335" s="354">
        <v>0.2</v>
      </c>
      <c r="G335" s="4">
        <v>3275</v>
      </c>
      <c r="H335" s="459"/>
    </row>
    <row r="336" spans="1:8" ht="15.75" x14ac:dyDescent="0.25">
      <c r="A336" s="350" t="s">
        <v>1486</v>
      </c>
      <c r="B336" s="359" t="s">
        <v>430</v>
      </c>
      <c r="C336" s="224" t="s">
        <v>84</v>
      </c>
      <c r="D336" s="355">
        <v>45312</v>
      </c>
      <c r="E336" s="423">
        <v>18249</v>
      </c>
      <c r="F336" s="354">
        <v>0.2</v>
      </c>
      <c r="G336" s="4">
        <v>3275</v>
      </c>
      <c r="H336" s="459"/>
    </row>
    <row r="337" spans="1:8" ht="15.75" x14ac:dyDescent="0.25">
      <c r="A337" s="350" t="s">
        <v>1487</v>
      </c>
      <c r="B337" s="359" t="s">
        <v>64</v>
      </c>
      <c r="C337" s="224" t="s">
        <v>84</v>
      </c>
      <c r="D337" s="355">
        <v>45312</v>
      </c>
      <c r="E337" s="423">
        <v>17888.75</v>
      </c>
      <c r="F337" s="354">
        <v>0.2</v>
      </c>
      <c r="G337" s="4">
        <v>3275</v>
      </c>
      <c r="H337" s="459"/>
    </row>
    <row r="338" spans="1:8" ht="15.75" x14ac:dyDescent="0.25">
      <c r="A338" s="350" t="s">
        <v>1488</v>
      </c>
      <c r="B338" s="359" t="s">
        <v>539</v>
      </c>
      <c r="C338" s="224" t="s">
        <v>84</v>
      </c>
      <c r="D338" s="355">
        <v>45312</v>
      </c>
      <c r="E338" s="423">
        <v>14450</v>
      </c>
      <c r="F338" s="354">
        <v>0.2</v>
      </c>
      <c r="G338" s="4">
        <v>3275</v>
      </c>
      <c r="H338" s="459"/>
    </row>
    <row r="339" spans="1:8" ht="15.75" x14ac:dyDescent="0.25">
      <c r="A339" s="350" t="s">
        <v>720</v>
      </c>
      <c r="B339" s="359" t="s">
        <v>540</v>
      </c>
      <c r="C339" s="224" t="s">
        <v>84</v>
      </c>
      <c r="D339" s="355">
        <v>45312</v>
      </c>
      <c r="E339" s="423">
        <v>14450</v>
      </c>
      <c r="F339" s="354">
        <v>0.2</v>
      </c>
      <c r="G339" s="4">
        <v>3275</v>
      </c>
      <c r="H339" s="459"/>
    </row>
    <row r="340" spans="1:8" ht="15.75" x14ac:dyDescent="0.25">
      <c r="A340" s="350" t="s">
        <v>1489</v>
      </c>
      <c r="B340" s="359" t="s">
        <v>541</v>
      </c>
      <c r="C340" s="224" t="s">
        <v>84</v>
      </c>
      <c r="D340" s="355">
        <v>45312</v>
      </c>
      <c r="E340" s="423">
        <v>20017.5</v>
      </c>
      <c r="F340" s="354">
        <v>0.2</v>
      </c>
      <c r="G340" s="4">
        <v>3275</v>
      </c>
      <c r="H340" s="459"/>
    </row>
    <row r="341" spans="1:8" ht="15.75" x14ac:dyDescent="0.25">
      <c r="A341" s="350" t="s">
        <v>885</v>
      </c>
      <c r="B341" s="359" t="s">
        <v>542</v>
      </c>
      <c r="C341" s="224" t="s">
        <v>84</v>
      </c>
      <c r="D341" s="355">
        <v>45312</v>
      </c>
      <c r="E341" s="423">
        <v>14122.5</v>
      </c>
      <c r="F341" s="354">
        <v>0.2</v>
      </c>
      <c r="G341" s="4">
        <v>3275</v>
      </c>
      <c r="H341" s="459"/>
    </row>
    <row r="342" spans="1:8" ht="15.75" x14ac:dyDescent="0.25">
      <c r="A342" s="350" t="s">
        <v>1490</v>
      </c>
      <c r="B342" s="359" t="s">
        <v>124</v>
      </c>
      <c r="C342" s="224" t="s">
        <v>84</v>
      </c>
      <c r="D342" s="355">
        <v>45312</v>
      </c>
      <c r="E342" s="423">
        <v>12485</v>
      </c>
      <c r="F342" s="354">
        <v>0.2</v>
      </c>
      <c r="G342" s="4">
        <v>3275</v>
      </c>
      <c r="H342" s="459"/>
    </row>
    <row r="343" spans="1:8" ht="15.75" x14ac:dyDescent="0.25">
      <c r="A343" s="350" t="s">
        <v>1491</v>
      </c>
      <c r="B343" s="359" t="s">
        <v>696</v>
      </c>
      <c r="C343" s="224" t="s">
        <v>84</v>
      </c>
      <c r="D343" s="355">
        <v>45312</v>
      </c>
      <c r="E343" s="423">
        <v>16022</v>
      </c>
      <c r="F343" s="354">
        <v>0.2</v>
      </c>
      <c r="G343" s="4">
        <v>3275</v>
      </c>
      <c r="H343" s="459"/>
    </row>
    <row r="344" spans="1:8" s="8" customFormat="1" ht="15.75" x14ac:dyDescent="0.25">
      <c r="A344" s="350" t="s">
        <v>1492</v>
      </c>
      <c r="B344" s="359" t="s">
        <v>1640</v>
      </c>
      <c r="C344" s="352" t="s">
        <v>84</v>
      </c>
      <c r="D344" s="355">
        <v>45312</v>
      </c>
      <c r="E344" s="423">
        <v>15334.25</v>
      </c>
      <c r="F344" s="354">
        <v>0.2</v>
      </c>
      <c r="G344" s="4">
        <v>3275</v>
      </c>
      <c r="H344" s="459"/>
    </row>
    <row r="345" spans="1:8" s="8" customFormat="1" ht="15.75" x14ac:dyDescent="0.25">
      <c r="A345" s="350" t="s">
        <v>1643</v>
      </c>
      <c r="B345" s="359" t="s">
        <v>1641</v>
      </c>
      <c r="C345" s="352" t="s">
        <v>84</v>
      </c>
      <c r="D345" s="355">
        <v>45312</v>
      </c>
      <c r="E345" s="423">
        <v>13893.25</v>
      </c>
      <c r="F345" s="354">
        <v>0.2</v>
      </c>
      <c r="G345" s="4">
        <v>3275</v>
      </c>
      <c r="H345" s="459"/>
    </row>
    <row r="346" spans="1:8" s="8" customFormat="1" ht="15.75" x14ac:dyDescent="0.25">
      <c r="A346" s="350" t="s">
        <v>1644</v>
      </c>
      <c r="B346" s="359" t="s">
        <v>118</v>
      </c>
      <c r="C346" s="352" t="s">
        <v>84</v>
      </c>
      <c r="D346" s="355">
        <v>45312</v>
      </c>
      <c r="E346" s="423">
        <v>14548.25</v>
      </c>
      <c r="F346" s="354">
        <v>0.2</v>
      </c>
      <c r="G346" s="4">
        <v>3275</v>
      </c>
      <c r="H346" s="459"/>
    </row>
    <row r="347" spans="1:8" s="8" customFormat="1" ht="15.75" x14ac:dyDescent="0.25">
      <c r="A347" s="350" t="s">
        <v>1645</v>
      </c>
      <c r="B347" s="359" t="s">
        <v>1642</v>
      </c>
      <c r="C347" s="352" t="s">
        <v>84</v>
      </c>
      <c r="D347" s="355">
        <v>45312</v>
      </c>
      <c r="E347" s="423">
        <v>17725</v>
      </c>
      <c r="F347" s="354">
        <v>0.2</v>
      </c>
      <c r="G347" s="4">
        <v>3275</v>
      </c>
      <c r="H347" s="459"/>
    </row>
    <row r="348" spans="1:8" s="8" customFormat="1" ht="15.75" x14ac:dyDescent="0.25">
      <c r="A348" s="350" t="s">
        <v>1646</v>
      </c>
      <c r="B348" s="359" t="s">
        <v>123</v>
      </c>
      <c r="C348" s="352" t="s">
        <v>84</v>
      </c>
      <c r="D348" s="355">
        <v>45312</v>
      </c>
      <c r="E348" s="423">
        <v>17725</v>
      </c>
      <c r="F348" s="354">
        <v>0.2</v>
      </c>
      <c r="G348" s="4">
        <v>3275</v>
      </c>
      <c r="H348" s="459"/>
    </row>
    <row r="349" spans="1:8" s="8" customFormat="1" ht="15.75" x14ac:dyDescent="0.25">
      <c r="A349" s="350" t="s">
        <v>1647</v>
      </c>
      <c r="B349" s="359" t="s">
        <v>129</v>
      </c>
      <c r="C349" s="352" t="s">
        <v>84</v>
      </c>
      <c r="D349" s="355">
        <v>45312</v>
      </c>
      <c r="E349" s="423">
        <v>13893.25</v>
      </c>
      <c r="F349" s="354">
        <v>0.2</v>
      </c>
      <c r="G349" s="4">
        <v>3275</v>
      </c>
      <c r="H349" s="459"/>
    </row>
    <row r="350" spans="1:8" s="8" customFormat="1" ht="15.75" x14ac:dyDescent="0.25">
      <c r="A350" s="350" t="s">
        <v>1648</v>
      </c>
      <c r="B350" s="359" t="s">
        <v>1399</v>
      </c>
      <c r="C350" s="352" t="s">
        <v>84</v>
      </c>
      <c r="D350" s="355">
        <v>45312</v>
      </c>
      <c r="E350" s="423">
        <v>15661.75</v>
      </c>
      <c r="F350" s="354">
        <v>0.2</v>
      </c>
      <c r="G350" s="4">
        <v>3275</v>
      </c>
      <c r="H350" s="459"/>
    </row>
    <row r="351" spans="1:8" s="8" customFormat="1" ht="15.75" x14ac:dyDescent="0.25">
      <c r="A351" s="350" t="s">
        <v>1649</v>
      </c>
      <c r="B351" s="359" t="s">
        <v>1706</v>
      </c>
      <c r="C351" s="352" t="s">
        <v>84</v>
      </c>
      <c r="D351" s="355">
        <v>45312</v>
      </c>
      <c r="E351" s="423">
        <v>14115.43</v>
      </c>
      <c r="F351" s="354">
        <v>0.2</v>
      </c>
      <c r="G351" s="4">
        <v>3275</v>
      </c>
      <c r="H351" s="459"/>
    </row>
    <row r="352" spans="1:8" s="8" customFormat="1" ht="15.75" x14ac:dyDescent="0.25">
      <c r="A352" s="350" t="s">
        <v>1719</v>
      </c>
      <c r="B352" s="359" t="s">
        <v>1707</v>
      </c>
      <c r="C352" s="224" t="s">
        <v>84</v>
      </c>
      <c r="D352" s="355">
        <v>45312</v>
      </c>
      <c r="E352" s="423">
        <v>14115.43</v>
      </c>
      <c r="F352" s="354">
        <v>0.2</v>
      </c>
      <c r="G352" s="4">
        <v>3275</v>
      </c>
      <c r="H352" s="459"/>
    </row>
    <row r="353" spans="1:8" s="8" customFormat="1" ht="15.75" x14ac:dyDescent="0.25">
      <c r="A353" s="350" t="s">
        <v>1720</v>
      </c>
      <c r="B353" s="359" t="s">
        <v>1708</v>
      </c>
      <c r="C353" s="352" t="s">
        <v>84</v>
      </c>
      <c r="D353" s="355">
        <v>45312</v>
      </c>
      <c r="E353" s="423">
        <v>14803.18</v>
      </c>
      <c r="F353" s="354">
        <v>0.2</v>
      </c>
      <c r="G353" s="4">
        <v>3275</v>
      </c>
      <c r="H353" s="459"/>
    </row>
    <row r="354" spans="1:8" s="8" customFormat="1" ht="15.75" x14ac:dyDescent="0.25">
      <c r="A354" s="350" t="s">
        <v>1721</v>
      </c>
      <c r="B354" s="359" t="s">
        <v>1709</v>
      </c>
      <c r="C354" s="352" t="s">
        <v>84</v>
      </c>
      <c r="D354" s="355">
        <v>45312</v>
      </c>
      <c r="E354" s="423">
        <v>12772.68</v>
      </c>
      <c r="F354" s="354">
        <v>0.2</v>
      </c>
      <c r="G354" s="4">
        <v>3275</v>
      </c>
      <c r="H354" s="459"/>
    </row>
    <row r="355" spans="1:8" s="8" customFormat="1" ht="15.75" x14ac:dyDescent="0.25">
      <c r="A355" s="350" t="s">
        <v>1722</v>
      </c>
      <c r="B355" s="359" t="s">
        <v>1710</v>
      </c>
      <c r="C355" s="352" t="s">
        <v>84</v>
      </c>
      <c r="D355" s="355">
        <v>45312</v>
      </c>
      <c r="E355" s="423">
        <v>14803.18</v>
      </c>
      <c r="F355" s="354">
        <v>0.2</v>
      </c>
      <c r="G355" s="4">
        <v>3275</v>
      </c>
      <c r="H355" s="459"/>
    </row>
    <row r="356" spans="1:8" ht="15.75" customHeight="1" x14ac:dyDescent="0.25">
      <c r="A356" s="350" t="s">
        <v>688</v>
      </c>
      <c r="B356" s="369" t="s">
        <v>699</v>
      </c>
      <c r="C356" s="224"/>
      <c r="D356" s="355"/>
      <c r="E356" s="423"/>
      <c r="F356" s="354"/>
      <c r="G356" s="4">
        <v>3275</v>
      </c>
      <c r="H356" s="459"/>
    </row>
    <row r="357" spans="1:8" ht="15.75" x14ac:dyDescent="0.25">
      <c r="A357" s="350" t="s">
        <v>721</v>
      </c>
      <c r="B357" s="359" t="s">
        <v>70</v>
      </c>
      <c r="C357" s="224" t="s">
        <v>84</v>
      </c>
      <c r="D357" s="355">
        <v>45312</v>
      </c>
      <c r="E357" s="423">
        <v>16054.98</v>
      </c>
      <c r="F357" s="354">
        <v>0.2</v>
      </c>
      <c r="G357" s="4">
        <v>3275</v>
      </c>
      <c r="H357" s="459"/>
    </row>
    <row r="358" spans="1:8" ht="15.75" x14ac:dyDescent="0.25">
      <c r="A358" s="350" t="s">
        <v>1493</v>
      </c>
      <c r="B358" s="359" t="s">
        <v>71</v>
      </c>
      <c r="C358" s="224" t="s">
        <v>84</v>
      </c>
      <c r="D358" s="355">
        <v>45312</v>
      </c>
      <c r="E358" s="423">
        <v>16382.48</v>
      </c>
      <c r="F358" s="354">
        <v>0.2</v>
      </c>
      <c r="G358" s="4">
        <v>3275</v>
      </c>
      <c r="H358" s="459"/>
    </row>
    <row r="359" spans="1:8" ht="15.75" x14ac:dyDescent="0.25">
      <c r="A359" s="350" t="s">
        <v>1494</v>
      </c>
      <c r="B359" s="359" t="s">
        <v>72</v>
      </c>
      <c r="C359" s="224" t="s">
        <v>84</v>
      </c>
      <c r="D359" s="355">
        <v>45312</v>
      </c>
      <c r="E359" s="423">
        <v>17037.48</v>
      </c>
      <c r="F359" s="354">
        <v>0.2</v>
      </c>
      <c r="G359" s="4">
        <v>3275</v>
      </c>
      <c r="H359" s="459"/>
    </row>
    <row r="360" spans="1:8" ht="15.75" x14ac:dyDescent="0.25">
      <c r="A360" s="350" t="s">
        <v>762</v>
      </c>
      <c r="B360" s="359" t="s">
        <v>530</v>
      </c>
      <c r="C360" s="224" t="s">
        <v>84</v>
      </c>
      <c r="D360" s="355">
        <v>45312</v>
      </c>
      <c r="E360" s="423">
        <v>11469.98</v>
      </c>
      <c r="F360" s="354">
        <v>0.2</v>
      </c>
      <c r="G360" s="4">
        <v>3275</v>
      </c>
      <c r="H360" s="459"/>
    </row>
    <row r="361" spans="1:8" ht="15.75" x14ac:dyDescent="0.25">
      <c r="A361" s="350" t="s">
        <v>1495</v>
      </c>
      <c r="B361" s="359" t="s">
        <v>117</v>
      </c>
      <c r="C361" s="224" t="s">
        <v>84</v>
      </c>
      <c r="D361" s="355">
        <v>45312</v>
      </c>
      <c r="E361" s="423">
        <v>18019.98</v>
      </c>
      <c r="F361" s="354">
        <v>0.2</v>
      </c>
      <c r="G361" s="4">
        <v>3275</v>
      </c>
      <c r="H361" s="459"/>
    </row>
    <row r="362" spans="1:8" ht="15.75" x14ac:dyDescent="0.25">
      <c r="A362" s="350" t="s">
        <v>1496</v>
      </c>
      <c r="B362" s="359" t="s">
        <v>260</v>
      </c>
      <c r="C362" s="224" t="s">
        <v>84</v>
      </c>
      <c r="D362" s="355">
        <v>45312</v>
      </c>
      <c r="E362" s="423">
        <v>14188.23</v>
      </c>
      <c r="F362" s="354">
        <v>0.2</v>
      </c>
      <c r="G362" s="4">
        <v>3275</v>
      </c>
      <c r="H362" s="459"/>
    </row>
    <row r="363" spans="1:8" ht="15.75" x14ac:dyDescent="0.25">
      <c r="A363" s="350" t="s">
        <v>1497</v>
      </c>
      <c r="B363" s="359" t="s">
        <v>695</v>
      </c>
      <c r="C363" s="224" t="s">
        <v>84</v>
      </c>
      <c r="D363" s="355">
        <v>45312</v>
      </c>
      <c r="E363" s="423">
        <v>14188.23</v>
      </c>
      <c r="F363" s="354">
        <v>0.2</v>
      </c>
      <c r="G363" s="4">
        <v>3275</v>
      </c>
      <c r="H363" s="459"/>
    </row>
    <row r="364" spans="1:8" ht="15.75" x14ac:dyDescent="0.25">
      <c r="A364" s="350" t="s">
        <v>1498</v>
      </c>
      <c r="B364" s="359" t="s">
        <v>531</v>
      </c>
      <c r="C364" s="224" t="s">
        <v>84</v>
      </c>
      <c r="D364" s="355">
        <v>45312</v>
      </c>
      <c r="E364" s="423">
        <v>15694.73</v>
      </c>
      <c r="F364" s="354">
        <v>0.2</v>
      </c>
      <c r="G364" s="4">
        <v>3275</v>
      </c>
      <c r="H364" s="459"/>
    </row>
    <row r="365" spans="1:8" ht="15.75" x14ac:dyDescent="0.25">
      <c r="A365" s="350" t="s">
        <v>1499</v>
      </c>
      <c r="B365" s="359" t="s">
        <v>67</v>
      </c>
      <c r="C365" s="224" t="s">
        <v>84</v>
      </c>
      <c r="D365" s="355">
        <v>45312</v>
      </c>
      <c r="E365" s="423">
        <v>14188.23</v>
      </c>
      <c r="F365" s="354">
        <v>0.2</v>
      </c>
      <c r="G365" s="4">
        <v>3275</v>
      </c>
      <c r="H365" s="459"/>
    </row>
    <row r="366" spans="1:8" ht="15.75" x14ac:dyDescent="0.25">
      <c r="A366" s="350" t="s">
        <v>763</v>
      </c>
      <c r="B366" s="359" t="s">
        <v>68</v>
      </c>
      <c r="C366" s="224" t="s">
        <v>84</v>
      </c>
      <c r="D366" s="355">
        <v>45312</v>
      </c>
      <c r="E366" s="423">
        <v>15072.48</v>
      </c>
      <c r="F366" s="354">
        <v>0.2</v>
      </c>
      <c r="G366" s="4">
        <v>3275</v>
      </c>
      <c r="H366" s="459"/>
    </row>
    <row r="367" spans="1:8" ht="15.75" x14ac:dyDescent="0.25">
      <c r="A367" s="350" t="s">
        <v>1500</v>
      </c>
      <c r="B367" s="359" t="s">
        <v>263</v>
      </c>
      <c r="C367" s="224" t="s">
        <v>84</v>
      </c>
      <c r="D367" s="355">
        <v>45312</v>
      </c>
      <c r="E367" s="423">
        <v>15629.23</v>
      </c>
      <c r="F367" s="354">
        <v>0.2</v>
      </c>
      <c r="G367" s="4">
        <v>3275</v>
      </c>
      <c r="H367" s="459"/>
    </row>
    <row r="368" spans="1:8" ht="15.75" x14ac:dyDescent="0.25">
      <c r="A368" s="350" t="s">
        <v>1501</v>
      </c>
      <c r="B368" s="359" t="s">
        <v>261</v>
      </c>
      <c r="C368" s="224" t="s">
        <v>84</v>
      </c>
      <c r="D368" s="355">
        <v>45312</v>
      </c>
      <c r="E368" s="423">
        <v>16709.98</v>
      </c>
      <c r="F368" s="354">
        <v>0.2</v>
      </c>
      <c r="G368" s="4">
        <v>3275</v>
      </c>
      <c r="H368" s="453"/>
    </row>
    <row r="369" spans="1:8" ht="15.75" x14ac:dyDescent="0.25">
      <c r="A369" s="350" t="s">
        <v>1502</v>
      </c>
      <c r="B369" s="359" t="s">
        <v>262</v>
      </c>
      <c r="C369" s="224" t="s">
        <v>84</v>
      </c>
      <c r="D369" s="355">
        <v>45312</v>
      </c>
      <c r="E369" s="423">
        <v>17659.73</v>
      </c>
      <c r="F369" s="354">
        <v>0.2</v>
      </c>
      <c r="G369" s="4">
        <v>3275</v>
      </c>
      <c r="H369" s="453"/>
    </row>
    <row r="370" spans="1:8" ht="15.75" x14ac:dyDescent="0.25">
      <c r="A370" s="350" t="s">
        <v>1503</v>
      </c>
      <c r="B370" s="359" t="s">
        <v>430</v>
      </c>
      <c r="C370" s="224" t="s">
        <v>84</v>
      </c>
      <c r="D370" s="355">
        <v>45312</v>
      </c>
      <c r="E370" s="423">
        <v>18543.98</v>
      </c>
      <c r="F370" s="354">
        <v>0.2</v>
      </c>
      <c r="G370" s="4">
        <v>3275</v>
      </c>
      <c r="H370" s="453"/>
    </row>
    <row r="371" spans="1:8" ht="15.75" x14ac:dyDescent="0.25">
      <c r="A371" s="350" t="s">
        <v>1504</v>
      </c>
      <c r="B371" s="359" t="s">
        <v>64</v>
      </c>
      <c r="C371" s="224" t="s">
        <v>84</v>
      </c>
      <c r="D371" s="355">
        <v>45312</v>
      </c>
      <c r="E371" s="423">
        <v>18183.73</v>
      </c>
      <c r="F371" s="354">
        <v>0.2</v>
      </c>
      <c r="G371" s="4">
        <v>3275</v>
      </c>
      <c r="H371" s="453"/>
    </row>
    <row r="372" spans="1:8" ht="15.75" x14ac:dyDescent="0.25">
      <c r="A372" s="350" t="s">
        <v>1505</v>
      </c>
      <c r="B372" s="359" t="s">
        <v>539</v>
      </c>
      <c r="C372" s="224" t="s">
        <v>84</v>
      </c>
      <c r="D372" s="355">
        <v>45312</v>
      </c>
      <c r="E372" s="423">
        <v>14744.98</v>
      </c>
      <c r="F372" s="354">
        <v>0.2</v>
      </c>
      <c r="G372" s="4">
        <v>3275</v>
      </c>
      <c r="H372" s="453"/>
    </row>
    <row r="373" spans="1:8" ht="15.75" x14ac:dyDescent="0.25">
      <c r="A373" s="350" t="s">
        <v>1506</v>
      </c>
      <c r="B373" s="359" t="s">
        <v>540</v>
      </c>
      <c r="C373" s="224" t="s">
        <v>84</v>
      </c>
      <c r="D373" s="355">
        <v>45312</v>
      </c>
      <c r="E373" s="423">
        <v>14744.98</v>
      </c>
      <c r="F373" s="354">
        <v>0.2</v>
      </c>
      <c r="G373" s="4">
        <v>3275</v>
      </c>
      <c r="H373" s="453"/>
    </row>
    <row r="374" spans="1:8" ht="15.75" x14ac:dyDescent="0.25">
      <c r="A374" s="350" t="s">
        <v>1507</v>
      </c>
      <c r="B374" s="359" t="s">
        <v>541</v>
      </c>
      <c r="C374" s="224" t="s">
        <v>84</v>
      </c>
      <c r="D374" s="355">
        <v>45312</v>
      </c>
      <c r="E374" s="423">
        <v>20312.48</v>
      </c>
      <c r="F374" s="354">
        <v>0.2</v>
      </c>
      <c r="G374" s="4">
        <v>3275</v>
      </c>
      <c r="H374" s="453"/>
    </row>
    <row r="375" spans="1:8" ht="15.75" x14ac:dyDescent="0.25">
      <c r="A375" s="350" t="s">
        <v>1508</v>
      </c>
      <c r="B375" s="359" t="s">
        <v>542</v>
      </c>
      <c r="C375" s="224" t="s">
        <v>84</v>
      </c>
      <c r="D375" s="355">
        <v>45312</v>
      </c>
      <c r="E375" s="423">
        <v>14417.48</v>
      </c>
      <c r="F375" s="354">
        <v>0.2</v>
      </c>
      <c r="G375" s="4">
        <v>3275</v>
      </c>
      <c r="H375" s="453"/>
    </row>
    <row r="376" spans="1:8" ht="15.75" x14ac:dyDescent="0.25">
      <c r="A376" s="350" t="s">
        <v>1509</v>
      </c>
      <c r="B376" s="359" t="s">
        <v>124</v>
      </c>
      <c r="C376" s="224" t="s">
        <v>84</v>
      </c>
      <c r="D376" s="355">
        <v>45312</v>
      </c>
      <c r="E376" s="423">
        <v>12779.98</v>
      </c>
      <c r="F376" s="354">
        <v>0.2</v>
      </c>
      <c r="G376" s="4">
        <v>3275</v>
      </c>
      <c r="H376" s="453"/>
    </row>
    <row r="377" spans="1:8" ht="15.75" x14ac:dyDescent="0.25">
      <c r="A377" s="350" t="s">
        <v>1510</v>
      </c>
      <c r="B377" s="359" t="s">
        <v>696</v>
      </c>
      <c r="C377" s="224" t="s">
        <v>84</v>
      </c>
      <c r="D377" s="355">
        <v>45312</v>
      </c>
      <c r="E377" s="423">
        <v>16321.98</v>
      </c>
      <c r="F377" s="354">
        <v>0.2</v>
      </c>
      <c r="G377" s="4">
        <v>3275</v>
      </c>
      <c r="H377" s="453"/>
    </row>
    <row r="378" spans="1:8" s="8" customFormat="1" ht="15.75" x14ac:dyDescent="0.25">
      <c r="A378" s="350" t="s">
        <v>1511</v>
      </c>
      <c r="B378" s="359" t="s">
        <v>1640</v>
      </c>
      <c r="C378" s="352" t="s">
        <v>84</v>
      </c>
      <c r="D378" s="355">
        <v>45312</v>
      </c>
      <c r="E378" s="423">
        <v>15629.23</v>
      </c>
      <c r="F378" s="354">
        <v>0.2</v>
      </c>
      <c r="G378" s="4">
        <v>3275</v>
      </c>
      <c r="H378" s="453"/>
    </row>
    <row r="379" spans="1:8" s="8" customFormat="1" ht="15.75" x14ac:dyDescent="0.25">
      <c r="A379" s="350" t="s">
        <v>1650</v>
      </c>
      <c r="B379" s="359" t="s">
        <v>1641</v>
      </c>
      <c r="C379" s="352" t="s">
        <v>84</v>
      </c>
      <c r="D379" s="355">
        <v>45312</v>
      </c>
      <c r="E379" s="423">
        <v>14188.23</v>
      </c>
      <c r="F379" s="354">
        <v>0.2</v>
      </c>
      <c r="G379" s="4">
        <v>3275</v>
      </c>
      <c r="H379" s="453"/>
    </row>
    <row r="380" spans="1:8" s="8" customFormat="1" ht="15.75" x14ac:dyDescent="0.25">
      <c r="A380" s="350" t="s">
        <v>1651</v>
      </c>
      <c r="B380" s="359" t="s">
        <v>118</v>
      </c>
      <c r="C380" s="352" t="s">
        <v>84</v>
      </c>
      <c r="D380" s="355">
        <v>45312</v>
      </c>
      <c r="E380" s="423">
        <v>14843.23</v>
      </c>
      <c r="F380" s="354">
        <v>0.2</v>
      </c>
      <c r="G380" s="4">
        <v>3275</v>
      </c>
      <c r="H380" s="453"/>
    </row>
    <row r="381" spans="1:8" s="8" customFormat="1" ht="15.75" x14ac:dyDescent="0.25">
      <c r="A381" s="350" t="s">
        <v>1652</v>
      </c>
      <c r="B381" s="359" t="s">
        <v>1642</v>
      </c>
      <c r="C381" s="352" t="s">
        <v>84</v>
      </c>
      <c r="D381" s="355">
        <v>45312</v>
      </c>
      <c r="E381" s="423">
        <v>18019.98</v>
      </c>
      <c r="F381" s="354">
        <v>0.2</v>
      </c>
      <c r="G381" s="4">
        <v>3275</v>
      </c>
      <c r="H381" s="453"/>
    </row>
    <row r="382" spans="1:8" s="8" customFormat="1" ht="15.75" x14ac:dyDescent="0.25">
      <c r="A382" s="350" t="s">
        <v>1653</v>
      </c>
      <c r="B382" s="359" t="s">
        <v>123</v>
      </c>
      <c r="C382" s="352" t="s">
        <v>84</v>
      </c>
      <c r="D382" s="355">
        <v>45312</v>
      </c>
      <c r="E382" s="423">
        <v>18019.98</v>
      </c>
      <c r="F382" s="354">
        <v>0.2</v>
      </c>
      <c r="G382" s="4">
        <v>3275</v>
      </c>
      <c r="H382" s="453"/>
    </row>
    <row r="383" spans="1:8" s="8" customFormat="1" ht="15.75" x14ac:dyDescent="0.25">
      <c r="A383" s="350" t="s">
        <v>1654</v>
      </c>
      <c r="B383" s="359" t="s">
        <v>129</v>
      </c>
      <c r="C383" s="352" t="s">
        <v>84</v>
      </c>
      <c r="D383" s="355">
        <v>45312</v>
      </c>
      <c r="E383" s="423">
        <v>14188.23</v>
      </c>
      <c r="F383" s="354">
        <v>0.2</v>
      </c>
      <c r="G383" s="4">
        <v>3275</v>
      </c>
      <c r="H383" s="453"/>
    </row>
    <row r="384" spans="1:8" s="8" customFormat="1" ht="15.75" x14ac:dyDescent="0.25">
      <c r="A384" s="350" t="s">
        <v>1655</v>
      </c>
      <c r="B384" s="359" t="s">
        <v>1399</v>
      </c>
      <c r="C384" s="352" t="s">
        <v>84</v>
      </c>
      <c r="D384" s="355">
        <v>45312</v>
      </c>
      <c r="E384" s="423">
        <v>15956.73</v>
      </c>
      <c r="F384" s="354">
        <v>0.2</v>
      </c>
      <c r="G384" s="4">
        <v>3275</v>
      </c>
      <c r="H384" s="453"/>
    </row>
    <row r="385" spans="1:8" s="8" customFormat="1" ht="15.75" x14ac:dyDescent="0.25">
      <c r="A385" s="350" t="s">
        <v>1656</v>
      </c>
      <c r="B385" s="359" t="s">
        <v>1706</v>
      </c>
      <c r="C385" s="352" t="s">
        <v>84</v>
      </c>
      <c r="D385" s="355">
        <v>45312</v>
      </c>
      <c r="E385" s="423">
        <v>15414.48</v>
      </c>
      <c r="F385" s="354">
        <v>0.2</v>
      </c>
      <c r="G385" s="4">
        <v>3275</v>
      </c>
      <c r="H385" s="453"/>
    </row>
    <row r="386" spans="1:8" s="8" customFormat="1" ht="15.75" x14ac:dyDescent="0.25">
      <c r="A386" s="350" t="s">
        <v>1723</v>
      </c>
      <c r="B386" s="359" t="s">
        <v>1707</v>
      </c>
      <c r="C386" s="224" t="s">
        <v>84</v>
      </c>
      <c r="D386" s="355">
        <v>45312</v>
      </c>
      <c r="E386" s="423">
        <v>15414.48</v>
      </c>
      <c r="F386" s="354">
        <v>0.2</v>
      </c>
      <c r="G386" s="4">
        <v>3275</v>
      </c>
      <c r="H386" s="453"/>
    </row>
    <row r="387" spans="1:8" s="8" customFormat="1" ht="15.75" x14ac:dyDescent="0.25">
      <c r="A387" s="350" t="s">
        <v>1724</v>
      </c>
      <c r="B387" s="359" t="s">
        <v>1708</v>
      </c>
      <c r="C387" s="352" t="s">
        <v>84</v>
      </c>
      <c r="D387" s="355">
        <v>45312</v>
      </c>
      <c r="E387" s="423">
        <v>16102.23</v>
      </c>
      <c r="F387" s="354">
        <v>0.2</v>
      </c>
      <c r="G387" s="4">
        <v>3275</v>
      </c>
      <c r="H387" s="453"/>
    </row>
    <row r="388" spans="1:8" s="8" customFormat="1" ht="15.75" x14ac:dyDescent="0.25">
      <c r="A388" s="350" t="s">
        <v>1725</v>
      </c>
      <c r="B388" s="359" t="s">
        <v>1709</v>
      </c>
      <c r="C388" s="352" t="s">
        <v>84</v>
      </c>
      <c r="D388" s="355">
        <v>45312</v>
      </c>
      <c r="E388" s="423">
        <v>14071.73</v>
      </c>
      <c r="F388" s="354">
        <v>0.2</v>
      </c>
      <c r="G388" s="4">
        <v>3275</v>
      </c>
      <c r="H388" s="453"/>
    </row>
    <row r="389" spans="1:8" s="8" customFormat="1" ht="15.75" x14ac:dyDescent="0.25">
      <c r="A389" s="350" t="s">
        <v>1726</v>
      </c>
      <c r="B389" s="359" t="s">
        <v>1710</v>
      </c>
      <c r="C389" s="352" t="s">
        <v>84</v>
      </c>
      <c r="D389" s="355">
        <v>45312</v>
      </c>
      <c r="E389" s="423">
        <v>16102.23</v>
      </c>
      <c r="F389" s="354">
        <v>0.2</v>
      </c>
      <c r="G389" s="4">
        <v>3275</v>
      </c>
      <c r="H389" s="453"/>
    </row>
    <row r="390" spans="1:8" ht="15.75" x14ac:dyDescent="0.25">
      <c r="A390" s="350" t="s">
        <v>689</v>
      </c>
      <c r="B390" s="369" t="s">
        <v>683</v>
      </c>
      <c r="C390" s="224"/>
      <c r="D390" s="355"/>
      <c r="E390" s="228"/>
      <c r="F390" s="354"/>
      <c r="G390" s="4">
        <v>3275</v>
      </c>
      <c r="H390" s="453"/>
    </row>
    <row r="391" spans="1:8" ht="15.75" x14ac:dyDescent="0.25">
      <c r="A391" s="350" t="s">
        <v>722</v>
      </c>
      <c r="B391" s="369" t="s">
        <v>700</v>
      </c>
      <c r="C391" s="224"/>
      <c r="D391" s="355"/>
      <c r="E391" s="423"/>
      <c r="F391" s="354"/>
      <c r="G391" s="4">
        <v>3275</v>
      </c>
      <c r="H391" s="453"/>
    </row>
    <row r="392" spans="1:8" ht="15.75" x14ac:dyDescent="0.25">
      <c r="A392" s="350" t="s">
        <v>723</v>
      </c>
      <c r="B392" s="359" t="s">
        <v>70</v>
      </c>
      <c r="C392" s="224" t="s">
        <v>84</v>
      </c>
      <c r="D392" s="355">
        <v>45312</v>
      </c>
      <c r="E392" s="423">
        <v>26314.48</v>
      </c>
      <c r="F392" s="354">
        <v>0.2</v>
      </c>
      <c r="G392" s="4">
        <v>3275</v>
      </c>
      <c r="H392" s="453"/>
    </row>
    <row r="393" spans="1:8" ht="15.75" x14ac:dyDescent="0.25">
      <c r="A393" s="350" t="s">
        <v>556</v>
      </c>
      <c r="B393" s="359" t="s">
        <v>71</v>
      </c>
      <c r="C393" s="224" t="s">
        <v>84</v>
      </c>
      <c r="D393" s="355">
        <v>45312</v>
      </c>
      <c r="E393" s="423">
        <v>26805.73</v>
      </c>
      <c r="F393" s="354">
        <v>0.2</v>
      </c>
      <c r="G393" s="4">
        <v>3275</v>
      </c>
      <c r="H393" s="453"/>
    </row>
    <row r="394" spans="1:8" ht="15.75" x14ac:dyDescent="0.25">
      <c r="A394" s="350" t="s">
        <v>724</v>
      </c>
      <c r="B394" s="359" t="s">
        <v>72</v>
      </c>
      <c r="C394" s="224" t="s">
        <v>84</v>
      </c>
      <c r="D394" s="355">
        <v>45312</v>
      </c>
      <c r="E394" s="423">
        <v>27788.23</v>
      </c>
      <c r="F394" s="354">
        <v>0.2</v>
      </c>
      <c r="G394" s="4">
        <v>3275</v>
      </c>
      <c r="H394" s="453"/>
    </row>
    <row r="395" spans="1:8" ht="15.75" x14ac:dyDescent="0.25">
      <c r="A395" s="350" t="s">
        <v>725</v>
      </c>
      <c r="B395" s="359" t="s">
        <v>530</v>
      </c>
      <c r="C395" s="224" t="s">
        <v>84</v>
      </c>
      <c r="D395" s="355">
        <v>45312</v>
      </c>
      <c r="E395" s="423">
        <v>19436.98</v>
      </c>
      <c r="F395" s="354">
        <v>0.2</v>
      </c>
      <c r="G395" s="4">
        <v>3275</v>
      </c>
      <c r="H395" s="453"/>
    </row>
    <row r="396" spans="1:8" ht="15.75" x14ac:dyDescent="0.25">
      <c r="A396" s="350" t="s">
        <v>726</v>
      </c>
      <c r="B396" s="359" t="s">
        <v>117</v>
      </c>
      <c r="C396" s="224" t="s">
        <v>84</v>
      </c>
      <c r="D396" s="355">
        <v>45312</v>
      </c>
      <c r="E396" s="423">
        <v>29261.98</v>
      </c>
      <c r="F396" s="354">
        <v>0.2</v>
      </c>
      <c r="G396" s="4">
        <v>3275</v>
      </c>
      <c r="H396" s="453"/>
    </row>
    <row r="397" spans="1:8" ht="15.75" x14ac:dyDescent="0.25">
      <c r="A397" s="350" t="s">
        <v>727</v>
      </c>
      <c r="B397" s="359" t="s">
        <v>260</v>
      </c>
      <c r="C397" s="224" t="s">
        <v>84</v>
      </c>
      <c r="D397" s="355">
        <v>45312</v>
      </c>
      <c r="E397" s="423">
        <v>23530.73</v>
      </c>
      <c r="F397" s="354">
        <v>0.2</v>
      </c>
      <c r="G397" s="4">
        <v>3275</v>
      </c>
      <c r="H397" s="453"/>
    </row>
    <row r="398" spans="1:8" ht="15.75" x14ac:dyDescent="0.25">
      <c r="A398" s="350" t="s">
        <v>728</v>
      </c>
      <c r="B398" s="359" t="s">
        <v>695</v>
      </c>
      <c r="C398" s="224" t="s">
        <v>84</v>
      </c>
      <c r="D398" s="355">
        <v>45312</v>
      </c>
      <c r="E398" s="423">
        <v>23530.73</v>
      </c>
      <c r="F398" s="354">
        <v>0.2</v>
      </c>
      <c r="G398" s="4">
        <v>3275</v>
      </c>
      <c r="H398" s="453"/>
    </row>
    <row r="399" spans="1:8" ht="15.75" x14ac:dyDescent="0.25">
      <c r="A399" s="350" t="s">
        <v>729</v>
      </c>
      <c r="B399" s="359" t="s">
        <v>531</v>
      </c>
      <c r="C399" s="224" t="s">
        <v>84</v>
      </c>
      <c r="D399" s="355">
        <v>45312</v>
      </c>
      <c r="E399" s="423">
        <v>26805.73</v>
      </c>
      <c r="F399" s="354">
        <v>0.2</v>
      </c>
      <c r="G399" s="4">
        <v>3275</v>
      </c>
      <c r="H399" s="453"/>
    </row>
    <row r="400" spans="1:8" ht="15.75" x14ac:dyDescent="0.25">
      <c r="A400" s="350" t="s">
        <v>730</v>
      </c>
      <c r="B400" s="359" t="s">
        <v>67</v>
      </c>
      <c r="C400" s="224" t="s">
        <v>84</v>
      </c>
      <c r="D400" s="355">
        <v>45312</v>
      </c>
      <c r="E400" s="423">
        <v>23530.73</v>
      </c>
      <c r="F400" s="354">
        <v>0.2</v>
      </c>
      <c r="G400" s="4">
        <v>3275</v>
      </c>
      <c r="H400" s="453"/>
    </row>
    <row r="401" spans="1:8" ht="15.75" x14ac:dyDescent="0.25">
      <c r="A401" s="350" t="s">
        <v>731</v>
      </c>
      <c r="B401" s="359" t="s">
        <v>68</v>
      </c>
      <c r="C401" s="224" t="s">
        <v>84</v>
      </c>
      <c r="D401" s="355">
        <v>45312</v>
      </c>
      <c r="E401" s="423">
        <v>24840.73</v>
      </c>
      <c r="F401" s="354">
        <v>0.2</v>
      </c>
      <c r="G401" s="4">
        <v>3275</v>
      </c>
      <c r="H401" s="453"/>
    </row>
    <row r="402" spans="1:8" ht="15.75" x14ac:dyDescent="0.25">
      <c r="A402" s="350" t="s">
        <v>732</v>
      </c>
      <c r="B402" s="359" t="s">
        <v>263</v>
      </c>
      <c r="C402" s="224" t="s">
        <v>84</v>
      </c>
      <c r="D402" s="355">
        <v>45312</v>
      </c>
      <c r="E402" s="423">
        <v>25692.23</v>
      </c>
      <c r="F402" s="354">
        <v>0.2</v>
      </c>
      <c r="G402" s="4">
        <v>3275</v>
      </c>
      <c r="H402" s="453"/>
    </row>
    <row r="403" spans="1:8" ht="15.75" x14ac:dyDescent="0.25">
      <c r="A403" s="350" t="s">
        <v>733</v>
      </c>
      <c r="B403" s="359" t="s">
        <v>261</v>
      </c>
      <c r="C403" s="224" t="s">
        <v>84</v>
      </c>
      <c r="D403" s="355">
        <v>45312</v>
      </c>
      <c r="E403" s="423">
        <v>27329.73</v>
      </c>
      <c r="F403" s="354">
        <v>0.2</v>
      </c>
      <c r="G403" s="4">
        <v>3275</v>
      </c>
      <c r="H403" s="453"/>
    </row>
    <row r="404" spans="1:8" ht="15.75" x14ac:dyDescent="0.25">
      <c r="A404" s="350" t="s">
        <v>734</v>
      </c>
      <c r="B404" s="359" t="s">
        <v>262</v>
      </c>
      <c r="C404" s="224" t="s">
        <v>84</v>
      </c>
      <c r="D404" s="355">
        <v>45312</v>
      </c>
      <c r="E404" s="423">
        <v>28737.98</v>
      </c>
      <c r="F404" s="354">
        <v>0.2</v>
      </c>
      <c r="G404" s="4">
        <v>3275</v>
      </c>
      <c r="H404" s="453"/>
    </row>
    <row r="405" spans="1:8" ht="15.75" x14ac:dyDescent="0.25">
      <c r="A405" s="350" t="s">
        <v>735</v>
      </c>
      <c r="B405" s="359" t="s">
        <v>430</v>
      </c>
      <c r="C405" s="224" t="s">
        <v>84</v>
      </c>
      <c r="D405" s="355">
        <v>45312</v>
      </c>
      <c r="E405" s="423">
        <v>30080.73</v>
      </c>
      <c r="F405" s="354">
        <v>0.2</v>
      </c>
      <c r="G405" s="4">
        <v>3275</v>
      </c>
      <c r="H405" s="453"/>
    </row>
    <row r="406" spans="1:8" ht="15.75" x14ac:dyDescent="0.25">
      <c r="A406" s="350" t="s">
        <v>736</v>
      </c>
      <c r="B406" s="359" t="s">
        <v>64</v>
      </c>
      <c r="C406" s="224" t="s">
        <v>84</v>
      </c>
      <c r="D406" s="355">
        <v>45312</v>
      </c>
      <c r="E406" s="423">
        <v>29523.98</v>
      </c>
      <c r="F406" s="354">
        <v>0.2</v>
      </c>
      <c r="G406" s="4">
        <v>3275</v>
      </c>
      <c r="H406" s="453"/>
    </row>
    <row r="407" spans="1:8" ht="15.75" x14ac:dyDescent="0.25">
      <c r="A407" s="350" t="s">
        <v>737</v>
      </c>
      <c r="B407" s="359" t="s">
        <v>539</v>
      </c>
      <c r="C407" s="224" t="s">
        <v>84</v>
      </c>
      <c r="D407" s="355">
        <v>45312</v>
      </c>
      <c r="E407" s="423">
        <v>24349.48</v>
      </c>
      <c r="F407" s="354">
        <v>0.2</v>
      </c>
      <c r="G407" s="4">
        <v>3275</v>
      </c>
      <c r="H407" s="453"/>
    </row>
    <row r="408" spans="1:8" ht="15.75" x14ac:dyDescent="0.25">
      <c r="A408" s="350" t="s">
        <v>764</v>
      </c>
      <c r="B408" s="359" t="s">
        <v>540</v>
      </c>
      <c r="C408" s="224" t="s">
        <v>84</v>
      </c>
      <c r="D408" s="355">
        <v>45312</v>
      </c>
      <c r="E408" s="423">
        <v>24349.48</v>
      </c>
      <c r="F408" s="354">
        <v>0.2</v>
      </c>
      <c r="G408" s="4">
        <v>3275</v>
      </c>
      <c r="H408" s="453"/>
    </row>
    <row r="409" spans="1:8" ht="15.75" x14ac:dyDescent="0.25">
      <c r="A409" s="350" t="s">
        <v>765</v>
      </c>
      <c r="B409" s="359" t="s">
        <v>541</v>
      </c>
      <c r="C409" s="224" t="s">
        <v>84</v>
      </c>
      <c r="D409" s="355">
        <v>45312</v>
      </c>
      <c r="E409" s="423">
        <v>32700.73</v>
      </c>
      <c r="F409" s="354">
        <v>0.2</v>
      </c>
      <c r="G409" s="4">
        <v>3275</v>
      </c>
      <c r="H409" s="453"/>
    </row>
    <row r="410" spans="1:8" ht="15.75" x14ac:dyDescent="0.25">
      <c r="A410" s="350" t="s">
        <v>766</v>
      </c>
      <c r="B410" s="359" t="s">
        <v>542</v>
      </c>
      <c r="C410" s="224" t="s">
        <v>84</v>
      </c>
      <c r="D410" s="355">
        <v>45312</v>
      </c>
      <c r="E410" s="423">
        <v>23858.23</v>
      </c>
      <c r="F410" s="354">
        <v>0.2</v>
      </c>
      <c r="G410" s="4">
        <v>3275</v>
      </c>
      <c r="H410" s="453"/>
    </row>
    <row r="411" spans="1:8" ht="15.75" x14ac:dyDescent="0.25">
      <c r="A411" s="350" t="s">
        <v>767</v>
      </c>
      <c r="B411" s="359" t="s">
        <v>124</v>
      </c>
      <c r="C411" s="224" t="s">
        <v>84</v>
      </c>
      <c r="D411" s="355">
        <v>45312</v>
      </c>
      <c r="E411" s="423">
        <v>21401.98</v>
      </c>
      <c r="F411" s="354">
        <v>0.2</v>
      </c>
      <c r="G411" s="4">
        <v>3275</v>
      </c>
      <c r="H411" s="453"/>
    </row>
    <row r="412" spans="1:8" ht="15.75" x14ac:dyDescent="0.25">
      <c r="A412" s="350" t="s">
        <v>768</v>
      </c>
      <c r="B412" s="359" t="s">
        <v>696</v>
      </c>
      <c r="C412" s="224" t="s">
        <v>84</v>
      </c>
      <c r="D412" s="355">
        <v>45312</v>
      </c>
      <c r="E412" s="423">
        <v>26707.48</v>
      </c>
      <c r="F412" s="354">
        <v>0.2</v>
      </c>
      <c r="G412" s="4">
        <v>3275</v>
      </c>
      <c r="H412" s="453"/>
    </row>
    <row r="413" spans="1:8" s="8" customFormat="1" ht="15.75" x14ac:dyDescent="0.25">
      <c r="A413" s="350" t="s">
        <v>1512</v>
      </c>
      <c r="B413" s="359" t="s">
        <v>1640</v>
      </c>
      <c r="C413" s="352" t="s">
        <v>84</v>
      </c>
      <c r="D413" s="355">
        <v>45312</v>
      </c>
      <c r="E413" s="423">
        <v>25692.23</v>
      </c>
      <c r="F413" s="354">
        <v>0.2</v>
      </c>
      <c r="G413" s="4">
        <v>3275</v>
      </c>
      <c r="H413" s="453"/>
    </row>
    <row r="414" spans="1:8" s="8" customFormat="1" ht="15.75" x14ac:dyDescent="0.25">
      <c r="A414" s="350" t="s">
        <v>1657</v>
      </c>
      <c r="B414" s="359" t="s">
        <v>1641</v>
      </c>
      <c r="C414" s="352" t="s">
        <v>84</v>
      </c>
      <c r="D414" s="355">
        <v>45312</v>
      </c>
      <c r="E414" s="423">
        <v>23530.73</v>
      </c>
      <c r="F414" s="354">
        <v>0.2</v>
      </c>
      <c r="G414" s="4">
        <v>3275</v>
      </c>
      <c r="H414" s="453"/>
    </row>
    <row r="415" spans="1:8" s="8" customFormat="1" ht="15.75" x14ac:dyDescent="0.25">
      <c r="A415" s="350" t="s">
        <v>1658</v>
      </c>
      <c r="B415" s="359" t="s">
        <v>118</v>
      </c>
      <c r="C415" s="352" t="s">
        <v>84</v>
      </c>
      <c r="D415" s="355">
        <v>45312</v>
      </c>
      <c r="E415" s="423">
        <v>24514.23</v>
      </c>
      <c r="F415" s="354">
        <v>0.2</v>
      </c>
      <c r="G415" s="4">
        <v>3275</v>
      </c>
      <c r="H415" s="453"/>
    </row>
    <row r="416" spans="1:8" s="8" customFormat="1" ht="15.75" x14ac:dyDescent="0.25">
      <c r="A416" s="350" t="s">
        <v>1659</v>
      </c>
      <c r="B416" s="359" t="s">
        <v>1642</v>
      </c>
      <c r="C416" s="352" t="s">
        <v>84</v>
      </c>
      <c r="D416" s="355">
        <v>45312</v>
      </c>
      <c r="E416" s="423">
        <v>29261.98</v>
      </c>
      <c r="F416" s="354">
        <v>0.2</v>
      </c>
      <c r="G416" s="4">
        <v>3275</v>
      </c>
      <c r="H416" s="453"/>
    </row>
    <row r="417" spans="1:8" s="8" customFormat="1" ht="15.75" x14ac:dyDescent="0.25">
      <c r="A417" s="350" t="s">
        <v>1660</v>
      </c>
      <c r="B417" s="359" t="s">
        <v>123</v>
      </c>
      <c r="C417" s="352" t="s">
        <v>84</v>
      </c>
      <c r="D417" s="355">
        <v>45312</v>
      </c>
      <c r="E417" s="423">
        <v>29261.98</v>
      </c>
      <c r="F417" s="354">
        <v>0.2</v>
      </c>
      <c r="G417" s="4">
        <v>3275</v>
      </c>
      <c r="H417" s="453"/>
    </row>
    <row r="418" spans="1:8" s="8" customFormat="1" ht="15.75" x14ac:dyDescent="0.25">
      <c r="A418" s="350" t="s">
        <v>1661</v>
      </c>
      <c r="B418" s="359" t="s">
        <v>129</v>
      </c>
      <c r="C418" s="352" t="s">
        <v>84</v>
      </c>
      <c r="D418" s="355">
        <v>45312</v>
      </c>
      <c r="E418" s="423">
        <v>23530.73</v>
      </c>
      <c r="F418" s="354">
        <v>0.2</v>
      </c>
      <c r="G418" s="4">
        <v>3275</v>
      </c>
      <c r="H418" s="453"/>
    </row>
    <row r="419" spans="1:8" s="8" customFormat="1" ht="15.75" x14ac:dyDescent="0.25">
      <c r="A419" s="350" t="s">
        <v>1662</v>
      </c>
      <c r="B419" s="359" t="s">
        <v>1399</v>
      </c>
      <c r="C419" s="352" t="s">
        <v>84</v>
      </c>
      <c r="D419" s="355">
        <v>45312</v>
      </c>
      <c r="E419" s="423">
        <v>26183.48</v>
      </c>
      <c r="F419" s="354">
        <v>0.2</v>
      </c>
      <c r="G419" s="4">
        <v>3275</v>
      </c>
      <c r="H419" s="453"/>
    </row>
    <row r="420" spans="1:8" s="8" customFormat="1" ht="15.75" x14ac:dyDescent="0.25">
      <c r="A420" s="350" t="s">
        <v>1663</v>
      </c>
      <c r="B420" s="359" t="s">
        <v>1706</v>
      </c>
      <c r="C420" s="352" t="s">
        <v>84</v>
      </c>
      <c r="D420" s="355">
        <v>45312</v>
      </c>
      <c r="E420" s="423">
        <v>24909.63</v>
      </c>
      <c r="F420" s="354">
        <v>0.2</v>
      </c>
      <c r="G420" s="4">
        <v>3275</v>
      </c>
      <c r="H420" s="453"/>
    </row>
    <row r="421" spans="1:8" s="8" customFormat="1" ht="15.75" x14ac:dyDescent="0.25">
      <c r="A421" s="350" t="s">
        <v>1727</v>
      </c>
      <c r="B421" s="359" t="s">
        <v>1707</v>
      </c>
      <c r="C421" s="224" t="s">
        <v>84</v>
      </c>
      <c r="D421" s="355">
        <v>45312</v>
      </c>
      <c r="E421" s="423">
        <v>24909.63</v>
      </c>
      <c r="F421" s="354">
        <v>0.2</v>
      </c>
      <c r="G421" s="4">
        <v>3275</v>
      </c>
      <c r="H421" s="453"/>
    </row>
    <row r="422" spans="1:8" s="8" customFormat="1" ht="15.75" x14ac:dyDescent="0.25">
      <c r="A422" s="350" t="s">
        <v>1728</v>
      </c>
      <c r="B422" s="359" t="s">
        <v>1708</v>
      </c>
      <c r="C422" s="352" t="s">
        <v>84</v>
      </c>
      <c r="D422" s="355">
        <v>45312</v>
      </c>
      <c r="E422" s="423">
        <v>25924.880000000001</v>
      </c>
      <c r="F422" s="354">
        <v>0.2</v>
      </c>
      <c r="G422" s="4">
        <v>3275</v>
      </c>
      <c r="H422" s="453"/>
    </row>
    <row r="423" spans="1:8" s="8" customFormat="1" ht="15.75" x14ac:dyDescent="0.25">
      <c r="A423" s="350" t="s">
        <v>1729</v>
      </c>
      <c r="B423" s="359" t="s">
        <v>1709</v>
      </c>
      <c r="C423" s="352" t="s">
        <v>84</v>
      </c>
      <c r="D423" s="355">
        <v>45312</v>
      </c>
      <c r="E423" s="423">
        <v>22879.13</v>
      </c>
      <c r="F423" s="354">
        <v>0.2</v>
      </c>
      <c r="G423" s="4">
        <v>3275</v>
      </c>
      <c r="H423" s="453"/>
    </row>
    <row r="424" spans="1:8" s="8" customFormat="1" ht="15.75" x14ac:dyDescent="0.25">
      <c r="A424" s="350" t="s">
        <v>1730</v>
      </c>
      <c r="B424" s="359" t="s">
        <v>1710</v>
      </c>
      <c r="C424" s="352" t="s">
        <v>84</v>
      </c>
      <c r="D424" s="355">
        <v>45312</v>
      </c>
      <c r="E424" s="423">
        <v>25924.880000000001</v>
      </c>
      <c r="F424" s="354">
        <v>0.2</v>
      </c>
      <c r="G424" s="4">
        <v>3275</v>
      </c>
      <c r="H424" s="453"/>
    </row>
    <row r="425" spans="1:8" ht="15.75" x14ac:dyDescent="0.25">
      <c r="A425" s="350" t="s">
        <v>690</v>
      </c>
      <c r="B425" s="369" t="s">
        <v>1401</v>
      </c>
      <c r="C425" s="224"/>
      <c r="D425" s="355"/>
      <c r="E425" s="423"/>
      <c r="F425" s="354"/>
      <c r="G425" s="4">
        <v>3275</v>
      </c>
      <c r="H425" s="453"/>
    </row>
    <row r="426" spans="1:8" ht="15.75" x14ac:dyDescent="0.25">
      <c r="A426" s="350" t="s">
        <v>738</v>
      </c>
      <c r="B426" s="359" t="s">
        <v>70</v>
      </c>
      <c r="C426" s="224" t="s">
        <v>84</v>
      </c>
      <c r="D426" s="355">
        <v>45312</v>
      </c>
      <c r="E426" s="228">
        <v>26098.5</v>
      </c>
      <c r="F426" s="354">
        <v>0.2</v>
      </c>
      <c r="G426" s="4">
        <v>3275</v>
      </c>
      <c r="H426" s="453"/>
    </row>
    <row r="427" spans="1:8" ht="15.75" x14ac:dyDescent="0.25">
      <c r="A427" s="350" t="s">
        <v>739</v>
      </c>
      <c r="B427" s="359" t="s">
        <v>71</v>
      </c>
      <c r="C427" s="224" t="s">
        <v>84</v>
      </c>
      <c r="D427" s="355">
        <v>45312</v>
      </c>
      <c r="E427" s="423">
        <v>26589.75</v>
      </c>
      <c r="F427" s="354">
        <v>0.2</v>
      </c>
      <c r="G427" s="4">
        <v>3275</v>
      </c>
      <c r="H427" s="453"/>
    </row>
    <row r="428" spans="1:8" ht="15.75" x14ac:dyDescent="0.25">
      <c r="A428" s="350" t="s">
        <v>740</v>
      </c>
      <c r="B428" s="359" t="s">
        <v>72</v>
      </c>
      <c r="C428" s="224" t="s">
        <v>84</v>
      </c>
      <c r="D428" s="355">
        <v>45312</v>
      </c>
      <c r="E428" s="423">
        <v>27493.25</v>
      </c>
      <c r="F428" s="354">
        <v>0.2</v>
      </c>
      <c r="G428" s="4">
        <v>3275</v>
      </c>
      <c r="H428" s="453"/>
    </row>
    <row r="429" spans="1:8" ht="15.75" x14ac:dyDescent="0.25">
      <c r="A429" s="350" t="s">
        <v>741</v>
      </c>
      <c r="B429" s="359" t="s">
        <v>530</v>
      </c>
      <c r="C429" s="224" t="s">
        <v>84</v>
      </c>
      <c r="D429" s="355">
        <v>45312</v>
      </c>
      <c r="E429" s="423">
        <v>19142</v>
      </c>
      <c r="F429" s="354">
        <v>0.2</v>
      </c>
      <c r="G429" s="4">
        <v>3275</v>
      </c>
      <c r="H429" s="453"/>
    </row>
    <row r="430" spans="1:8" ht="15.75" x14ac:dyDescent="0.25">
      <c r="A430" s="350" t="s">
        <v>742</v>
      </c>
      <c r="B430" s="359" t="s">
        <v>117</v>
      </c>
      <c r="C430" s="224" t="s">
        <v>84</v>
      </c>
      <c r="D430" s="355">
        <v>45312</v>
      </c>
      <c r="E430" s="228">
        <v>28967</v>
      </c>
      <c r="F430" s="354">
        <v>0.2</v>
      </c>
      <c r="G430" s="4">
        <v>3275</v>
      </c>
      <c r="H430" s="453"/>
    </row>
    <row r="431" spans="1:8" ht="15.75" x14ac:dyDescent="0.25">
      <c r="A431" s="350" t="s">
        <v>743</v>
      </c>
      <c r="B431" s="359" t="s">
        <v>260</v>
      </c>
      <c r="C431" s="224" t="s">
        <v>84</v>
      </c>
      <c r="D431" s="355">
        <v>45312</v>
      </c>
      <c r="E431" s="423">
        <v>23235.75</v>
      </c>
      <c r="F431" s="354">
        <v>0.2</v>
      </c>
      <c r="G431" s="4">
        <v>3275</v>
      </c>
      <c r="H431" s="453"/>
    </row>
    <row r="432" spans="1:8" ht="15.75" x14ac:dyDescent="0.25">
      <c r="A432" s="350" t="s">
        <v>744</v>
      </c>
      <c r="B432" s="359" t="s">
        <v>695</v>
      </c>
      <c r="C432" s="224" t="s">
        <v>84</v>
      </c>
      <c r="D432" s="355">
        <v>45312</v>
      </c>
      <c r="E432" s="423">
        <v>23235.75</v>
      </c>
      <c r="F432" s="354">
        <v>0.2</v>
      </c>
      <c r="G432" s="4">
        <v>3275</v>
      </c>
      <c r="H432" s="453"/>
    </row>
    <row r="433" spans="1:8" ht="15.75" x14ac:dyDescent="0.25">
      <c r="A433" s="350" t="s">
        <v>745</v>
      </c>
      <c r="B433" s="359" t="s">
        <v>531</v>
      </c>
      <c r="C433" s="224" t="s">
        <v>84</v>
      </c>
      <c r="D433" s="355">
        <v>45312</v>
      </c>
      <c r="E433" s="228">
        <v>26510.75</v>
      </c>
      <c r="F433" s="354">
        <v>0.2</v>
      </c>
      <c r="G433" s="4">
        <v>3275</v>
      </c>
      <c r="H433" s="453"/>
    </row>
    <row r="434" spans="1:8" ht="15.75" x14ac:dyDescent="0.25">
      <c r="A434" s="350" t="s">
        <v>746</v>
      </c>
      <c r="B434" s="359" t="s">
        <v>67</v>
      </c>
      <c r="C434" s="224" t="s">
        <v>84</v>
      </c>
      <c r="D434" s="355">
        <v>45312</v>
      </c>
      <c r="E434" s="423">
        <v>23235.75</v>
      </c>
      <c r="F434" s="354">
        <v>0.2</v>
      </c>
      <c r="G434" s="4">
        <v>3275</v>
      </c>
      <c r="H434" s="453"/>
    </row>
    <row r="435" spans="1:8" ht="15.75" x14ac:dyDescent="0.25">
      <c r="A435" s="350" t="s">
        <v>747</v>
      </c>
      <c r="B435" s="359" t="s">
        <v>68</v>
      </c>
      <c r="C435" s="224" t="s">
        <v>84</v>
      </c>
      <c r="D435" s="355">
        <v>45312</v>
      </c>
      <c r="E435" s="423">
        <v>24545.75</v>
      </c>
      <c r="F435" s="354">
        <v>0.2</v>
      </c>
      <c r="G435" s="4">
        <v>3275</v>
      </c>
      <c r="H435" s="453"/>
    </row>
    <row r="436" spans="1:8" ht="15.75" x14ac:dyDescent="0.25">
      <c r="A436" s="350" t="s">
        <v>748</v>
      </c>
      <c r="B436" s="359" t="s">
        <v>263</v>
      </c>
      <c r="C436" s="224" t="s">
        <v>84</v>
      </c>
      <c r="D436" s="355">
        <v>45312</v>
      </c>
      <c r="E436" s="228">
        <v>25397.25</v>
      </c>
      <c r="F436" s="354">
        <v>0.2</v>
      </c>
      <c r="G436" s="4">
        <v>3275</v>
      </c>
      <c r="H436" s="453"/>
    </row>
    <row r="437" spans="1:8" ht="15.75" x14ac:dyDescent="0.25">
      <c r="A437" s="350" t="s">
        <v>749</v>
      </c>
      <c r="B437" s="359" t="s">
        <v>261</v>
      </c>
      <c r="C437" s="224" t="s">
        <v>84</v>
      </c>
      <c r="D437" s="355">
        <v>45312</v>
      </c>
      <c r="E437" s="423">
        <v>27034.75</v>
      </c>
      <c r="F437" s="354">
        <v>0.2</v>
      </c>
      <c r="G437" s="4">
        <v>3275</v>
      </c>
      <c r="H437" s="453"/>
    </row>
    <row r="438" spans="1:8" ht="15.75" x14ac:dyDescent="0.25">
      <c r="A438" s="350" t="s">
        <v>750</v>
      </c>
      <c r="B438" s="359" t="s">
        <v>262</v>
      </c>
      <c r="C438" s="224" t="s">
        <v>84</v>
      </c>
      <c r="D438" s="355">
        <v>45312</v>
      </c>
      <c r="E438" s="423">
        <v>28443</v>
      </c>
      <c r="F438" s="354">
        <v>0.2</v>
      </c>
      <c r="G438" s="4">
        <v>3275</v>
      </c>
      <c r="H438" s="453"/>
    </row>
    <row r="439" spans="1:8" ht="15.75" x14ac:dyDescent="0.25">
      <c r="A439" s="350" t="s">
        <v>751</v>
      </c>
      <c r="B439" s="359" t="s">
        <v>430</v>
      </c>
      <c r="C439" s="224" t="s">
        <v>84</v>
      </c>
      <c r="D439" s="355">
        <v>45312</v>
      </c>
      <c r="E439" s="228">
        <v>29785.75</v>
      </c>
      <c r="F439" s="354">
        <v>0.2</v>
      </c>
      <c r="G439" s="4">
        <v>3275</v>
      </c>
      <c r="H439" s="453"/>
    </row>
    <row r="440" spans="1:8" ht="15.75" x14ac:dyDescent="0.25">
      <c r="A440" s="350" t="s">
        <v>752</v>
      </c>
      <c r="B440" s="359" t="s">
        <v>64</v>
      </c>
      <c r="C440" s="224" t="s">
        <v>84</v>
      </c>
      <c r="D440" s="355">
        <v>45312</v>
      </c>
      <c r="E440" s="423">
        <v>29229</v>
      </c>
      <c r="F440" s="354">
        <v>0.2</v>
      </c>
      <c r="G440" s="4">
        <v>3275</v>
      </c>
      <c r="H440" s="453"/>
    </row>
    <row r="441" spans="1:8" ht="15.75" x14ac:dyDescent="0.25">
      <c r="A441" s="350" t="s">
        <v>753</v>
      </c>
      <c r="B441" s="359" t="s">
        <v>539</v>
      </c>
      <c r="C441" s="224" t="s">
        <v>84</v>
      </c>
      <c r="D441" s="355">
        <v>45312</v>
      </c>
      <c r="E441" s="423">
        <v>24054.5</v>
      </c>
      <c r="F441" s="354">
        <v>0.2</v>
      </c>
      <c r="G441" s="4">
        <v>3275</v>
      </c>
      <c r="H441" s="453"/>
    </row>
    <row r="442" spans="1:8" ht="15.75" x14ac:dyDescent="0.25">
      <c r="A442" s="350" t="s">
        <v>754</v>
      </c>
      <c r="B442" s="359" t="s">
        <v>540</v>
      </c>
      <c r="C442" s="224" t="s">
        <v>84</v>
      </c>
      <c r="D442" s="355">
        <v>45312</v>
      </c>
      <c r="E442" s="423">
        <v>24054.5</v>
      </c>
      <c r="F442" s="354">
        <v>0.2</v>
      </c>
      <c r="G442" s="4">
        <v>3275</v>
      </c>
      <c r="H442" s="453"/>
    </row>
    <row r="443" spans="1:8" ht="15.75" x14ac:dyDescent="0.25">
      <c r="A443" s="350" t="s">
        <v>769</v>
      </c>
      <c r="B443" s="359" t="s">
        <v>541</v>
      </c>
      <c r="C443" s="224" t="s">
        <v>84</v>
      </c>
      <c r="D443" s="355">
        <v>45312</v>
      </c>
      <c r="E443" s="423">
        <v>32405.75</v>
      </c>
      <c r="F443" s="354">
        <v>0.2</v>
      </c>
      <c r="G443" s="4">
        <v>3275</v>
      </c>
      <c r="H443" s="453"/>
    </row>
    <row r="444" spans="1:8" ht="15.75" x14ac:dyDescent="0.25">
      <c r="A444" s="350" t="s">
        <v>770</v>
      </c>
      <c r="B444" s="359" t="s">
        <v>542</v>
      </c>
      <c r="C444" s="224" t="s">
        <v>84</v>
      </c>
      <c r="D444" s="355">
        <v>45312</v>
      </c>
      <c r="E444" s="228">
        <v>23563.25</v>
      </c>
      <c r="F444" s="354">
        <v>0.2</v>
      </c>
      <c r="G444" s="4">
        <v>3275</v>
      </c>
      <c r="H444" s="453"/>
    </row>
    <row r="445" spans="1:8" ht="15.75" x14ac:dyDescent="0.25">
      <c r="A445" s="350" t="s">
        <v>771</v>
      </c>
      <c r="B445" s="359" t="s">
        <v>124</v>
      </c>
      <c r="C445" s="224" t="s">
        <v>84</v>
      </c>
      <c r="D445" s="355">
        <v>45312</v>
      </c>
      <c r="E445" s="423">
        <v>21107</v>
      </c>
      <c r="F445" s="354">
        <v>0.2</v>
      </c>
      <c r="G445" s="4">
        <v>3275</v>
      </c>
      <c r="H445" s="453"/>
    </row>
    <row r="446" spans="1:8" ht="15.75" x14ac:dyDescent="0.25">
      <c r="A446" s="350" t="s">
        <v>772</v>
      </c>
      <c r="B446" s="359" t="s">
        <v>696</v>
      </c>
      <c r="C446" s="224" t="s">
        <v>84</v>
      </c>
      <c r="D446" s="355">
        <v>45312</v>
      </c>
      <c r="E446" s="423">
        <v>26412.5</v>
      </c>
      <c r="F446" s="354">
        <v>0.2</v>
      </c>
      <c r="G446" s="4">
        <v>3275</v>
      </c>
      <c r="H446" s="453"/>
    </row>
    <row r="447" spans="1:8" s="8" customFormat="1" ht="15.75" x14ac:dyDescent="0.25">
      <c r="A447" s="350" t="s">
        <v>773</v>
      </c>
      <c r="B447" s="359" t="s">
        <v>1640</v>
      </c>
      <c r="C447" s="352" t="s">
        <v>84</v>
      </c>
      <c r="D447" s="355">
        <v>45312</v>
      </c>
      <c r="E447" s="423">
        <v>25397.25</v>
      </c>
      <c r="F447" s="354">
        <v>0.2</v>
      </c>
      <c r="G447" s="4">
        <v>3275</v>
      </c>
      <c r="H447" s="453"/>
    </row>
    <row r="448" spans="1:8" s="8" customFormat="1" ht="15.75" x14ac:dyDescent="0.25">
      <c r="A448" s="350" t="s">
        <v>1664</v>
      </c>
      <c r="B448" s="359" t="s">
        <v>1641</v>
      </c>
      <c r="C448" s="352" t="s">
        <v>84</v>
      </c>
      <c r="D448" s="355">
        <v>45312</v>
      </c>
      <c r="E448" s="423">
        <v>23235.75</v>
      </c>
      <c r="F448" s="354">
        <v>0.2</v>
      </c>
      <c r="G448" s="4">
        <v>3275</v>
      </c>
      <c r="H448" s="453"/>
    </row>
    <row r="449" spans="1:8" s="8" customFormat="1" ht="15.75" x14ac:dyDescent="0.25">
      <c r="A449" s="350" t="s">
        <v>1665</v>
      </c>
      <c r="B449" s="359" t="s">
        <v>118</v>
      </c>
      <c r="C449" s="352" t="s">
        <v>84</v>
      </c>
      <c r="D449" s="355">
        <v>45312</v>
      </c>
      <c r="E449" s="423">
        <v>24218.25</v>
      </c>
      <c r="F449" s="354">
        <v>0.2</v>
      </c>
      <c r="G449" s="4">
        <v>3275</v>
      </c>
      <c r="H449" s="453"/>
    </row>
    <row r="450" spans="1:8" s="8" customFormat="1" ht="15.75" x14ac:dyDescent="0.25">
      <c r="A450" s="350" t="s">
        <v>1666</v>
      </c>
      <c r="B450" s="359" t="s">
        <v>1642</v>
      </c>
      <c r="C450" s="352" t="s">
        <v>84</v>
      </c>
      <c r="D450" s="355">
        <v>45312</v>
      </c>
      <c r="E450" s="423">
        <v>28967</v>
      </c>
      <c r="F450" s="354">
        <v>0.2</v>
      </c>
      <c r="G450" s="4">
        <v>3275</v>
      </c>
      <c r="H450" s="453"/>
    </row>
    <row r="451" spans="1:8" s="8" customFormat="1" ht="15.75" x14ac:dyDescent="0.25">
      <c r="A451" s="350" t="s">
        <v>1667</v>
      </c>
      <c r="B451" s="359" t="s">
        <v>123</v>
      </c>
      <c r="C451" s="352" t="s">
        <v>84</v>
      </c>
      <c r="D451" s="355">
        <v>45312</v>
      </c>
      <c r="E451" s="423">
        <v>28967</v>
      </c>
      <c r="F451" s="354">
        <v>0.2</v>
      </c>
      <c r="G451" s="4">
        <v>3275</v>
      </c>
      <c r="H451" s="453"/>
    </row>
    <row r="452" spans="1:8" s="8" customFormat="1" ht="15.75" x14ac:dyDescent="0.25">
      <c r="A452" s="350" t="s">
        <v>1668</v>
      </c>
      <c r="B452" s="359" t="s">
        <v>129</v>
      </c>
      <c r="C452" s="352" t="s">
        <v>84</v>
      </c>
      <c r="D452" s="355">
        <v>45312</v>
      </c>
      <c r="E452" s="423">
        <v>23235.75</v>
      </c>
      <c r="F452" s="354">
        <v>0.2</v>
      </c>
      <c r="G452" s="4">
        <v>3275</v>
      </c>
      <c r="H452" s="453"/>
    </row>
    <row r="453" spans="1:8" s="8" customFormat="1" ht="15.75" x14ac:dyDescent="0.25">
      <c r="A453" s="350" t="s">
        <v>1669</v>
      </c>
      <c r="B453" s="359" t="s">
        <v>1399</v>
      </c>
      <c r="C453" s="352" t="s">
        <v>84</v>
      </c>
      <c r="D453" s="355">
        <v>45312</v>
      </c>
      <c r="E453" s="423">
        <v>25888.5</v>
      </c>
      <c r="F453" s="354">
        <v>0.2</v>
      </c>
      <c r="G453" s="4">
        <v>3275</v>
      </c>
      <c r="H453" s="453"/>
    </row>
    <row r="454" spans="1:8" s="8" customFormat="1" ht="15.75" x14ac:dyDescent="0.25">
      <c r="A454" s="350" t="s">
        <v>1670</v>
      </c>
      <c r="B454" s="359" t="s">
        <v>1706</v>
      </c>
      <c r="C454" s="352" t="s">
        <v>84</v>
      </c>
      <c r="D454" s="355">
        <v>45312</v>
      </c>
      <c r="E454" s="423">
        <v>23610.57</v>
      </c>
      <c r="F454" s="354">
        <v>0.2</v>
      </c>
      <c r="G454" s="4">
        <v>3275</v>
      </c>
      <c r="H454" s="453"/>
    </row>
    <row r="455" spans="1:8" s="8" customFormat="1" ht="15.75" x14ac:dyDescent="0.25">
      <c r="A455" s="350" t="s">
        <v>1731</v>
      </c>
      <c r="B455" s="359" t="s">
        <v>1707</v>
      </c>
      <c r="C455" s="224" t="s">
        <v>84</v>
      </c>
      <c r="D455" s="355">
        <v>45312</v>
      </c>
      <c r="E455" s="423">
        <v>23610.57</v>
      </c>
      <c r="F455" s="354">
        <v>0.2</v>
      </c>
      <c r="G455" s="4">
        <v>3275</v>
      </c>
      <c r="H455" s="453"/>
    </row>
    <row r="456" spans="1:8" s="8" customFormat="1" ht="15.75" x14ac:dyDescent="0.25">
      <c r="A456" s="350" t="s">
        <v>1732</v>
      </c>
      <c r="B456" s="359" t="s">
        <v>1708</v>
      </c>
      <c r="C456" s="352" t="s">
        <v>84</v>
      </c>
      <c r="D456" s="355">
        <v>45312</v>
      </c>
      <c r="E456" s="423">
        <v>24625.82</v>
      </c>
      <c r="F456" s="354">
        <v>0.2</v>
      </c>
      <c r="G456" s="4">
        <v>3275</v>
      </c>
      <c r="H456" s="453"/>
    </row>
    <row r="457" spans="1:8" s="8" customFormat="1" ht="15.75" x14ac:dyDescent="0.25">
      <c r="A457" s="350" t="s">
        <v>1733</v>
      </c>
      <c r="B457" s="359" t="s">
        <v>1709</v>
      </c>
      <c r="C457" s="352" t="s">
        <v>84</v>
      </c>
      <c r="D457" s="355">
        <v>45312</v>
      </c>
      <c r="E457" s="423">
        <v>21580</v>
      </c>
      <c r="F457" s="354">
        <v>0.2</v>
      </c>
      <c r="G457" s="4">
        <v>3275</v>
      </c>
      <c r="H457" s="453"/>
    </row>
    <row r="458" spans="1:8" s="8" customFormat="1" ht="15.75" x14ac:dyDescent="0.25">
      <c r="A458" s="350" t="s">
        <v>1734</v>
      </c>
      <c r="B458" s="359" t="s">
        <v>1710</v>
      </c>
      <c r="C458" s="352" t="s">
        <v>84</v>
      </c>
      <c r="D458" s="355">
        <v>45312</v>
      </c>
      <c r="E458" s="423">
        <v>25924.880000000001</v>
      </c>
      <c r="F458" s="354">
        <v>0.2</v>
      </c>
      <c r="G458" s="4">
        <v>3275</v>
      </c>
      <c r="H458" s="453"/>
    </row>
    <row r="459" spans="1:8" ht="15.75" x14ac:dyDescent="0.25">
      <c r="A459" s="350" t="s">
        <v>691</v>
      </c>
      <c r="B459" s="369" t="s">
        <v>702</v>
      </c>
      <c r="C459" s="224"/>
      <c r="D459" s="355"/>
      <c r="E459" s="423"/>
      <c r="F459" s="354"/>
      <c r="G459" s="4">
        <v>3275</v>
      </c>
      <c r="H459" s="453"/>
    </row>
    <row r="460" spans="1:8" ht="15.75" x14ac:dyDescent="0.25">
      <c r="A460" s="350" t="s">
        <v>755</v>
      </c>
      <c r="B460" s="359" t="s">
        <v>70</v>
      </c>
      <c r="C460" s="224" t="s">
        <v>84</v>
      </c>
      <c r="D460" s="355">
        <v>45312</v>
      </c>
      <c r="E460" s="228">
        <v>19657.48</v>
      </c>
      <c r="F460" s="354">
        <v>0.2</v>
      </c>
      <c r="G460" s="4">
        <v>3275</v>
      </c>
      <c r="H460" s="453"/>
    </row>
    <row r="461" spans="1:8" ht="15.75" x14ac:dyDescent="0.25">
      <c r="A461" s="350" t="s">
        <v>756</v>
      </c>
      <c r="B461" s="359" t="s">
        <v>71</v>
      </c>
      <c r="C461" s="224" t="s">
        <v>84</v>
      </c>
      <c r="D461" s="355">
        <v>45312</v>
      </c>
      <c r="E461" s="423">
        <v>20148.73</v>
      </c>
      <c r="F461" s="354">
        <v>0.2</v>
      </c>
      <c r="G461" s="4">
        <v>3275</v>
      </c>
      <c r="H461" s="453"/>
    </row>
    <row r="462" spans="1:8" ht="15.75" x14ac:dyDescent="0.25">
      <c r="A462" s="350" t="s">
        <v>1513</v>
      </c>
      <c r="B462" s="359" t="s">
        <v>72</v>
      </c>
      <c r="C462" s="224" t="s">
        <v>84</v>
      </c>
      <c r="D462" s="355">
        <v>45312</v>
      </c>
      <c r="E462" s="423">
        <v>21131.23</v>
      </c>
      <c r="F462" s="354">
        <v>0.2</v>
      </c>
      <c r="G462" s="4">
        <v>3275</v>
      </c>
      <c r="H462" s="453"/>
    </row>
    <row r="463" spans="1:8" ht="15.75" x14ac:dyDescent="0.25">
      <c r="A463" s="350" t="s">
        <v>1514</v>
      </c>
      <c r="B463" s="359" t="s">
        <v>530</v>
      </c>
      <c r="C463" s="224" t="s">
        <v>84</v>
      </c>
      <c r="D463" s="355">
        <v>45312</v>
      </c>
      <c r="E463" s="228">
        <v>12779.98</v>
      </c>
      <c r="F463" s="354">
        <v>0.2</v>
      </c>
      <c r="G463" s="4">
        <v>3275</v>
      </c>
      <c r="H463" s="453"/>
    </row>
    <row r="464" spans="1:8" ht="15.75" x14ac:dyDescent="0.25">
      <c r="A464" s="350" t="s">
        <v>1515</v>
      </c>
      <c r="B464" s="359" t="s">
        <v>117</v>
      </c>
      <c r="C464" s="224" t="s">
        <v>84</v>
      </c>
      <c r="D464" s="355">
        <v>45312</v>
      </c>
      <c r="E464" s="423">
        <v>22604.98</v>
      </c>
      <c r="F464" s="354">
        <v>0.2</v>
      </c>
      <c r="G464" s="4">
        <v>3275</v>
      </c>
      <c r="H464" s="453"/>
    </row>
    <row r="465" spans="1:8" ht="15.75" x14ac:dyDescent="0.25">
      <c r="A465" s="350" t="s">
        <v>1516</v>
      </c>
      <c r="B465" s="359" t="s">
        <v>260</v>
      </c>
      <c r="C465" s="224" t="s">
        <v>84</v>
      </c>
      <c r="D465" s="355">
        <v>45312</v>
      </c>
      <c r="E465" s="423">
        <v>16873.73</v>
      </c>
      <c r="F465" s="354">
        <v>0.2</v>
      </c>
      <c r="G465" s="4">
        <v>3275</v>
      </c>
      <c r="H465" s="453"/>
    </row>
    <row r="466" spans="1:8" ht="15.75" x14ac:dyDescent="0.25">
      <c r="A466" s="350" t="s">
        <v>1517</v>
      </c>
      <c r="B466" s="359" t="s">
        <v>695</v>
      </c>
      <c r="C466" s="224" t="s">
        <v>84</v>
      </c>
      <c r="D466" s="355">
        <v>45312</v>
      </c>
      <c r="E466" s="228">
        <v>16873.73</v>
      </c>
      <c r="F466" s="354">
        <v>0.2</v>
      </c>
      <c r="G466" s="4">
        <v>3275</v>
      </c>
      <c r="H466" s="453"/>
    </row>
    <row r="467" spans="1:8" ht="15.75" x14ac:dyDescent="0.25">
      <c r="A467" s="350" t="s">
        <v>1518</v>
      </c>
      <c r="B467" s="359" t="s">
        <v>531</v>
      </c>
      <c r="C467" s="224" t="s">
        <v>84</v>
      </c>
      <c r="D467" s="355">
        <v>45312</v>
      </c>
      <c r="E467" s="423">
        <v>20148.73</v>
      </c>
      <c r="F467" s="354">
        <v>0.2</v>
      </c>
      <c r="G467" s="4">
        <v>3275</v>
      </c>
      <c r="H467" s="453"/>
    </row>
    <row r="468" spans="1:8" ht="15.75" x14ac:dyDescent="0.25">
      <c r="A468" s="350" t="s">
        <v>1519</v>
      </c>
      <c r="B468" s="359" t="s">
        <v>67</v>
      </c>
      <c r="C468" s="224" t="s">
        <v>84</v>
      </c>
      <c r="D468" s="355">
        <v>45312</v>
      </c>
      <c r="E468" s="423">
        <v>16873.73</v>
      </c>
      <c r="F468" s="354">
        <v>0.2</v>
      </c>
      <c r="G468" s="4">
        <v>3275</v>
      </c>
      <c r="H468" s="453"/>
    </row>
    <row r="469" spans="1:8" ht="15.75" x14ac:dyDescent="0.25">
      <c r="A469" s="350" t="s">
        <v>1520</v>
      </c>
      <c r="B469" s="359" t="s">
        <v>68</v>
      </c>
      <c r="C469" s="224" t="s">
        <v>84</v>
      </c>
      <c r="D469" s="355">
        <v>45312</v>
      </c>
      <c r="E469" s="228">
        <v>18183.73</v>
      </c>
      <c r="F469" s="354">
        <v>0.2</v>
      </c>
      <c r="G469" s="4">
        <v>3275</v>
      </c>
      <c r="H469" s="453"/>
    </row>
    <row r="470" spans="1:8" ht="15.75" x14ac:dyDescent="0.25">
      <c r="A470" s="350" t="s">
        <v>1521</v>
      </c>
      <c r="B470" s="359" t="s">
        <v>263</v>
      </c>
      <c r="C470" s="224" t="s">
        <v>84</v>
      </c>
      <c r="D470" s="355">
        <v>45312</v>
      </c>
      <c r="E470" s="423">
        <v>19035.23</v>
      </c>
      <c r="F470" s="354">
        <v>0.2</v>
      </c>
      <c r="G470" s="4">
        <v>3275</v>
      </c>
      <c r="H470" s="453"/>
    </row>
    <row r="471" spans="1:8" ht="15.75" x14ac:dyDescent="0.25">
      <c r="A471" s="350" t="s">
        <v>1522</v>
      </c>
      <c r="B471" s="359" t="s">
        <v>261</v>
      </c>
      <c r="C471" s="224" t="s">
        <v>84</v>
      </c>
      <c r="D471" s="355">
        <v>45312</v>
      </c>
      <c r="E471" s="423">
        <v>20672.73</v>
      </c>
      <c r="F471" s="354">
        <v>0.2</v>
      </c>
      <c r="G471" s="4">
        <v>3275</v>
      </c>
      <c r="H471" s="453"/>
    </row>
    <row r="472" spans="1:8" ht="15.75" x14ac:dyDescent="0.25">
      <c r="A472" s="350" t="s">
        <v>1523</v>
      </c>
      <c r="B472" s="359" t="s">
        <v>262</v>
      </c>
      <c r="C472" s="224" t="s">
        <v>84</v>
      </c>
      <c r="D472" s="355">
        <v>45312</v>
      </c>
      <c r="E472" s="423">
        <v>22080.98</v>
      </c>
      <c r="F472" s="354">
        <v>0.2</v>
      </c>
      <c r="G472" s="4">
        <v>3275</v>
      </c>
      <c r="H472" s="453"/>
    </row>
    <row r="473" spans="1:8" ht="15.75" x14ac:dyDescent="0.25">
      <c r="A473" s="350" t="s">
        <v>1524</v>
      </c>
      <c r="B473" s="359" t="s">
        <v>430</v>
      </c>
      <c r="C473" s="224" t="s">
        <v>84</v>
      </c>
      <c r="D473" s="355">
        <v>45312</v>
      </c>
      <c r="E473" s="228">
        <v>23423.73</v>
      </c>
      <c r="F473" s="354">
        <v>0.2</v>
      </c>
      <c r="G473" s="4">
        <v>3275</v>
      </c>
      <c r="H473" s="453"/>
    </row>
    <row r="474" spans="1:8" ht="15.75" x14ac:dyDescent="0.25">
      <c r="A474" s="350" t="s">
        <v>1525</v>
      </c>
      <c r="B474" s="359" t="s">
        <v>64</v>
      </c>
      <c r="C474" s="224" t="s">
        <v>84</v>
      </c>
      <c r="D474" s="355">
        <v>45312</v>
      </c>
      <c r="E474" s="423">
        <v>22866.98</v>
      </c>
      <c r="F474" s="354">
        <v>0.2</v>
      </c>
      <c r="G474" s="4">
        <v>3275</v>
      </c>
      <c r="H474" s="453"/>
    </row>
    <row r="475" spans="1:8" ht="15.75" x14ac:dyDescent="0.25">
      <c r="A475" s="350" t="s">
        <v>1526</v>
      </c>
      <c r="B475" s="359" t="s">
        <v>539</v>
      </c>
      <c r="C475" s="224" t="s">
        <v>84</v>
      </c>
      <c r="D475" s="355">
        <v>45312</v>
      </c>
      <c r="E475" s="423">
        <v>17692.48</v>
      </c>
      <c r="F475" s="354">
        <v>0.2</v>
      </c>
      <c r="G475" s="4">
        <v>3275</v>
      </c>
      <c r="H475" s="453"/>
    </row>
    <row r="476" spans="1:8" ht="15.75" x14ac:dyDescent="0.25">
      <c r="A476" s="350" t="s">
        <v>1527</v>
      </c>
      <c r="B476" s="359" t="s">
        <v>540</v>
      </c>
      <c r="C476" s="224" t="s">
        <v>84</v>
      </c>
      <c r="D476" s="355">
        <v>45312</v>
      </c>
      <c r="E476" s="228">
        <v>17692.48</v>
      </c>
      <c r="F476" s="354">
        <v>0.2</v>
      </c>
      <c r="G476" s="4">
        <v>3275</v>
      </c>
      <c r="H476" s="453"/>
    </row>
    <row r="477" spans="1:8" ht="15.75" x14ac:dyDescent="0.25">
      <c r="A477" s="350" t="s">
        <v>1528</v>
      </c>
      <c r="B477" s="359" t="s">
        <v>541</v>
      </c>
      <c r="C477" s="224" t="s">
        <v>84</v>
      </c>
      <c r="D477" s="355">
        <v>45312</v>
      </c>
      <c r="E477" s="423">
        <v>26043.73</v>
      </c>
      <c r="F477" s="354">
        <v>0.2</v>
      </c>
      <c r="G477" s="4">
        <v>3275</v>
      </c>
      <c r="H477" s="453"/>
    </row>
    <row r="478" spans="1:8" ht="15.75" x14ac:dyDescent="0.25">
      <c r="A478" s="350" t="s">
        <v>1529</v>
      </c>
      <c r="B478" s="359" t="s">
        <v>542</v>
      </c>
      <c r="C478" s="224" t="s">
        <v>84</v>
      </c>
      <c r="D478" s="355">
        <v>45312</v>
      </c>
      <c r="E478" s="423">
        <v>17201.23</v>
      </c>
      <c r="F478" s="354">
        <v>0.2</v>
      </c>
      <c r="G478" s="4">
        <v>3275</v>
      </c>
      <c r="H478" s="453"/>
    </row>
    <row r="479" spans="1:8" ht="15.75" x14ac:dyDescent="0.25">
      <c r="A479" s="350" t="s">
        <v>1530</v>
      </c>
      <c r="B479" s="359" t="s">
        <v>124</v>
      </c>
      <c r="C479" s="224" t="s">
        <v>84</v>
      </c>
      <c r="D479" s="355">
        <v>45312</v>
      </c>
      <c r="E479" s="228">
        <v>14744.98</v>
      </c>
      <c r="F479" s="354">
        <v>0.2</v>
      </c>
      <c r="G479" s="4">
        <v>3275</v>
      </c>
      <c r="H479" s="453"/>
    </row>
    <row r="480" spans="1:8" ht="15.75" x14ac:dyDescent="0.25">
      <c r="A480" s="350" t="s">
        <v>1531</v>
      </c>
      <c r="B480" s="359" t="s">
        <v>696</v>
      </c>
      <c r="C480" s="224" t="s">
        <v>84</v>
      </c>
      <c r="D480" s="355">
        <v>45312</v>
      </c>
      <c r="E480" s="423">
        <v>20050.48</v>
      </c>
      <c r="F480" s="354">
        <v>0.2</v>
      </c>
      <c r="G480" s="4">
        <v>3275</v>
      </c>
      <c r="H480" s="453"/>
    </row>
    <row r="481" spans="1:8" s="8" customFormat="1" ht="15.75" x14ac:dyDescent="0.25">
      <c r="A481" s="350" t="s">
        <v>1532</v>
      </c>
      <c r="B481" s="359" t="s">
        <v>1640</v>
      </c>
      <c r="C481" s="352" t="s">
        <v>84</v>
      </c>
      <c r="D481" s="355">
        <v>45312</v>
      </c>
      <c r="E481" s="423">
        <v>19035.23</v>
      </c>
      <c r="F481" s="354">
        <v>0.2</v>
      </c>
      <c r="G481" s="4">
        <v>3275</v>
      </c>
      <c r="H481" s="453"/>
    </row>
    <row r="482" spans="1:8" s="8" customFormat="1" ht="15.75" x14ac:dyDescent="0.25">
      <c r="A482" s="350" t="s">
        <v>1671</v>
      </c>
      <c r="B482" s="359" t="s">
        <v>1641</v>
      </c>
      <c r="C482" s="352" t="s">
        <v>84</v>
      </c>
      <c r="D482" s="355">
        <v>45312</v>
      </c>
      <c r="E482" s="423">
        <v>16873.73</v>
      </c>
      <c r="F482" s="354">
        <v>0.2</v>
      </c>
      <c r="G482" s="4">
        <v>3275</v>
      </c>
      <c r="H482" s="453"/>
    </row>
    <row r="483" spans="1:8" s="8" customFormat="1" ht="15.75" x14ac:dyDescent="0.25">
      <c r="A483" s="350" t="s">
        <v>1672</v>
      </c>
      <c r="B483" s="359" t="s">
        <v>118</v>
      </c>
      <c r="C483" s="352" t="s">
        <v>84</v>
      </c>
      <c r="D483" s="355">
        <v>45312</v>
      </c>
      <c r="E483" s="423">
        <v>17856.23</v>
      </c>
      <c r="F483" s="354">
        <v>0.2</v>
      </c>
      <c r="G483" s="4">
        <v>3275</v>
      </c>
      <c r="H483" s="453"/>
    </row>
    <row r="484" spans="1:8" s="8" customFormat="1" ht="15.75" x14ac:dyDescent="0.25">
      <c r="A484" s="350" t="s">
        <v>1673</v>
      </c>
      <c r="B484" s="359" t="s">
        <v>1642</v>
      </c>
      <c r="C484" s="352" t="s">
        <v>84</v>
      </c>
      <c r="D484" s="355">
        <v>45312</v>
      </c>
      <c r="E484" s="423">
        <v>22604.98</v>
      </c>
      <c r="F484" s="354">
        <v>0.2</v>
      </c>
      <c r="G484" s="4">
        <v>3275</v>
      </c>
      <c r="H484" s="453"/>
    </row>
    <row r="485" spans="1:8" s="8" customFormat="1" ht="15.75" x14ac:dyDescent="0.25">
      <c r="A485" s="350" t="s">
        <v>1674</v>
      </c>
      <c r="B485" s="359" t="s">
        <v>123</v>
      </c>
      <c r="C485" s="352" t="s">
        <v>84</v>
      </c>
      <c r="D485" s="355">
        <v>45312</v>
      </c>
      <c r="E485" s="423">
        <v>22604.98</v>
      </c>
      <c r="F485" s="354">
        <v>0.2</v>
      </c>
      <c r="G485" s="4">
        <v>3275</v>
      </c>
      <c r="H485" s="453"/>
    </row>
    <row r="486" spans="1:8" s="8" customFormat="1" ht="15.75" x14ac:dyDescent="0.25">
      <c r="A486" s="350" t="s">
        <v>1675</v>
      </c>
      <c r="B486" s="359" t="s">
        <v>129</v>
      </c>
      <c r="C486" s="352" t="s">
        <v>84</v>
      </c>
      <c r="D486" s="355">
        <v>45312</v>
      </c>
      <c r="E486" s="423">
        <v>16873.73</v>
      </c>
      <c r="F486" s="354">
        <v>0.2</v>
      </c>
      <c r="G486" s="4">
        <v>3275</v>
      </c>
      <c r="H486" s="453"/>
    </row>
    <row r="487" spans="1:8" s="8" customFormat="1" ht="15.75" x14ac:dyDescent="0.25">
      <c r="A487" s="350" t="s">
        <v>1676</v>
      </c>
      <c r="B487" s="359" t="s">
        <v>1399</v>
      </c>
      <c r="C487" s="352" t="s">
        <v>84</v>
      </c>
      <c r="D487" s="355">
        <v>45312</v>
      </c>
      <c r="E487" s="423">
        <v>19526.48</v>
      </c>
      <c r="F487" s="354">
        <v>0.2</v>
      </c>
      <c r="G487" s="4">
        <v>3275</v>
      </c>
      <c r="H487" s="453"/>
    </row>
    <row r="488" spans="1:8" s="8" customFormat="1" ht="15.75" x14ac:dyDescent="0.25">
      <c r="A488" s="350" t="s">
        <v>1677</v>
      </c>
      <c r="B488" s="359" t="s">
        <v>1706</v>
      </c>
      <c r="C488" s="352" t="s">
        <v>84</v>
      </c>
      <c r="D488" s="355">
        <v>45312</v>
      </c>
      <c r="E488" s="423">
        <v>18492.98</v>
      </c>
      <c r="F488" s="354">
        <v>0.2</v>
      </c>
      <c r="G488" s="4">
        <v>3275</v>
      </c>
      <c r="H488" s="453"/>
    </row>
    <row r="489" spans="1:8" s="8" customFormat="1" ht="15.75" x14ac:dyDescent="0.25">
      <c r="A489" s="350" t="s">
        <v>1735</v>
      </c>
      <c r="B489" s="359" t="s">
        <v>1707</v>
      </c>
      <c r="C489" s="224" t="s">
        <v>84</v>
      </c>
      <c r="D489" s="355">
        <v>45312</v>
      </c>
      <c r="E489" s="423">
        <v>18492.98</v>
      </c>
      <c r="F489" s="354">
        <v>0.2</v>
      </c>
      <c r="G489" s="4">
        <v>3275</v>
      </c>
      <c r="H489" s="453"/>
    </row>
    <row r="490" spans="1:8" s="8" customFormat="1" ht="15.75" x14ac:dyDescent="0.25">
      <c r="A490" s="350" t="s">
        <v>1736</v>
      </c>
      <c r="B490" s="359" t="s">
        <v>1708</v>
      </c>
      <c r="C490" s="352" t="s">
        <v>84</v>
      </c>
      <c r="D490" s="355">
        <v>45312</v>
      </c>
      <c r="E490" s="423">
        <v>19508.23</v>
      </c>
      <c r="F490" s="354">
        <v>0.2</v>
      </c>
      <c r="G490" s="4">
        <v>3275</v>
      </c>
      <c r="H490" s="453"/>
    </row>
    <row r="491" spans="1:8" s="8" customFormat="1" ht="15.75" x14ac:dyDescent="0.25">
      <c r="A491" s="350" t="s">
        <v>1737</v>
      </c>
      <c r="B491" s="359" t="s">
        <v>1709</v>
      </c>
      <c r="C491" s="352" t="s">
        <v>84</v>
      </c>
      <c r="D491" s="355">
        <v>45312</v>
      </c>
      <c r="E491" s="423">
        <v>16462.48</v>
      </c>
      <c r="F491" s="354">
        <v>0.2</v>
      </c>
      <c r="G491" s="4">
        <v>3275</v>
      </c>
      <c r="H491" s="453"/>
    </row>
    <row r="492" spans="1:8" s="8" customFormat="1" ht="15.75" x14ac:dyDescent="0.25">
      <c r="A492" s="350" t="s">
        <v>1738</v>
      </c>
      <c r="B492" s="359" t="s">
        <v>1710</v>
      </c>
      <c r="C492" s="352" t="s">
        <v>84</v>
      </c>
      <c r="D492" s="355">
        <v>45312</v>
      </c>
      <c r="E492" s="423">
        <v>19508.23</v>
      </c>
      <c r="F492" s="354">
        <v>0.2</v>
      </c>
      <c r="G492" s="4">
        <v>3275</v>
      </c>
      <c r="H492" s="453"/>
    </row>
    <row r="493" spans="1:8" s="8" customFormat="1" ht="15.75" x14ac:dyDescent="0.25">
      <c r="A493" s="350" t="s">
        <v>1533</v>
      </c>
      <c r="B493" s="369" t="s">
        <v>1402</v>
      </c>
      <c r="C493" s="352"/>
      <c r="D493" s="355"/>
      <c r="E493" s="228"/>
      <c r="F493" s="354"/>
      <c r="G493" s="4">
        <v>3275</v>
      </c>
      <c r="H493" s="453"/>
    </row>
    <row r="494" spans="1:8" ht="15.75" x14ac:dyDescent="0.25">
      <c r="A494" s="350" t="s">
        <v>1534</v>
      </c>
      <c r="B494" s="359" t="s">
        <v>70</v>
      </c>
      <c r="C494" s="224" t="s">
        <v>84</v>
      </c>
      <c r="D494" s="355">
        <v>45312</v>
      </c>
      <c r="E494" s="423">
        <v>19441.5</v>
      </c>
      <c r="F494" s="354">
        <v>0.2</v>
      </c>
      <c r="G494" s="4">
        <v>3275</v>
      </c>
      <c r="H494" s="453"/>
    </row>
    <row r="495" spans="1:8" ht="15.75" x14ac:dyDescent="0.25">
      <c r="A495" s="350" t="s">
        <v>1535</v>
      </c>
      <c r="B495" s="359" t="s">
        <v>71</v>
      </c>
      <c r="C495" s="224" t="s">
        <v>84</v>
      </c>
      <c r="D495" s="355">
        <v>45312</v>
      </c>
      <c r="E495" s="423">
        <v>19932.75</v>
      </c>
      <c r="F495" s="354">
        <v>0.2</v>
      </c>
      <c r="G495" s="4">
        <v>3275</v>
      </c>
      <c r="H495" s="453"/>
    </row>
    <row r="496" spans="1:8" ht="15.75" x14ac:dyDescent="0.25">
      <c r="A496" s="350" t="s">
        <v>757</v>
      </c>
      <c r="B496" s="359" t="s">
        <v>72</v>
      </c>
      <c r="C496" s="224" t="s">
        <v>84</v>
      </c>
      <c r="D496" s="355">
        <v>45312</v>
      </c>
      <c r="E496" s="423">
        <v>20836.25</v>
      </c>
      <c r="F496" s="354">
        <v>0.2</v>
      </c>
      <c r="G496" s="4">
        <v>3275</v>
      </c>
      <c r="H496" s="453"/>
    </row>
    <row r="497" spans="1:8" ht="15.75" x14ac:dyDescent="0.25">
      <c r="A497" s="350" t="s">
        <v>1536</v>
      </c>
      <c r="B497" s="359" t="s">
        <v>530</v>
      </c>
      <c r="C497" s="224" t="s">
        <v>84</v>
      </c>
      <c r="D497" s="355">
        <v>45312</v>
      </c>
      <c r="E497" s="423">
        <v>12485</v>
      </c>
      <c r="F497" s="354">
        <v>0.2</v>
      </c>
      <c r="G497" s="4">
        <v>3275</v>
      </c>
      <c r="H497" s="453"/>
    </row>
    <row r="498" spans="1:8" ht="15.75" x14ac:dyDescent="0.25">
      <c r="A498" s="350" t="s">
        <v>1537</v>
      </c>
      <c r="B498" s="359" t="s">
        <v>117</v>
      </c>
      <c r="C498" s="224" t="s">
        <v>84</v>
      </c>
      <c r="D498" s="355">
        <v>45312</v>
      </c>
      <c r="E498" s="228">
        <v>22310</v>
      </c>
      <c r="F498" s="354">
        <v>0.2</v>
      </c>
      <c r="G498" s="4">
        <v>3275</v>
      </c>
      <c r="H498" s="453"/>
    </row>
    <row r="499" spans="1:8" ht="15.75" x14ac:dyDescent="0.25">
      <c r="A499" s="350" t="s">
        <v>1538</v>
      </c>
      <c r="B499" s="359" t="s">
        <v>260</v>
      </c>
      <c r="C499" s="224" t="s">
        <v>84</v>
      </c>
      <c r="D499" s="355">
        <v>45312</v>
      </c>
      <c r="E499" s="423">
        <v>16578.75</v>
      </c>
      <c r="F499" s="354">
        <v>0.2</v>
      </c>
      <c r="G499" s="4">
        <v>3275</v>
      </c>
      <c r="H499" s="453"/>
    </row>
    <row r="500" spans="1:8" ht="15.75" x14ac:dyDescent="0.25">
      <c r="A500" s="350" t="s">
        <v>1539</v>
      </c>
      <c r="B500" s="359" t="s">
        <v>695</v>
      </c>
      <c r="C500" s="224" t="s">
        <v>84</v>
      </c>
      <c r="D500" s="355">
        <v>45312</v>
      </c>
      <c r="E500" s="423">
        <v>16578.75</v>
      </c>
      <c r="F500" s="354">
        <v>0.2</v>
      </c>
      <c r="G500" s="4">
        <v>3275</v>
      </c>
      <c r="H500" s="453"/>
    </row>
    <row r="501" spans="1:8" ht="15.75" x14ac:dyDescent="0.25">
      <c r="A501" s="350" t="s">
        <v>1540</v>
      </c>
      <c r="B501" s="359" t="s">
        <v>531</v>
      </c>
      <c r="C501" s="224" t="s">
        <v>84</v>
      </c>
      <c r="D501" s="355">
        <v>45312</v>
      </c>
      <c r="E501" s="423">
        <v>19853.75</v>
      </c>
      <c r="F501" s="354">
        <v>0.2</v>
      </c>
      <c r="G501" s="4">
        <v>3275</v>
      </c>
      <c r="H501" s="453"/>
    </row>
    <row r="502" spans="1:8" ht="15.75" x14ac:dyDescent="0.25">
      <c r="A502" s="350" t="s">
        <v>1541</v>
      </c>
      <c r="B502" s="359" t="s">
        <v>67</v>
      </c>
      <c r="C502" s="224" t="s">
        <v>84</v>
      </c>
      <c r="D502" s="355">
        <v>45312</v>
      </c>
      <c r="E502" s="423">
        <v>16578.75</v>
      </c>
      <c r="F502" s="354">
        <v>0.2</v>
      </c>
      <c r="G502" s="4">
        <v>3275</v>
      </c>
      <c r="H502" s="453"/>
    </row>
    <row r="503" spans="1:8" ht="15.75" x14ac:dyDescent="0.25">
      <c r="A503" s="350" t="s">
        <v>1542</v>
      </c>
      <c r="B503" s="359" t="s">
        <v>68</v>
      </c>
      <c r="C503" s="224" t="s">
        <v>84</v>
      </c>
      <c r="D503" s="355">
        <v>45312</v>
      </c>
      <c r="E503" s="228">
        <v>17888.75</v>
      </c>
      <c r="F503" s="354">
        <v>0.2</v>
      </c>
      <c r="G503" s="4">
        <v>3275</v>
      </c>
      <c r="H503" s="453"/>
    </row>
    <row r="504" spans="1:8" ht="15.75" x14ac:dyDescent="0.25">
      <c r="A504" s="350" t="s">
        <v>1543</v>
      </c>
      <c r="B504" s="359" t="s">
        <v>263</v>
      </c>
      <c r="C504" s="224" t="s">
        <v>84</v>
      </c>
      <c r="D504" s="355">
        <v>45312</v>
      </c>
      <c r="E504" s="423">
        <v>18740.25</v>
      </c>
      <c r="F504" s="354">
        <v>0.2</v>
      </c>
      <c r="G504" s="4">
        <v>3275</v>
      </c>
      <c r="H504" s="453"/>
    </row>
    <row r="505" spans="1:8" ht="15.75" x14ac:dyDescent="0.25">
      <c r="A505" s="350" t="s">
        <v>1544</v>
      </c>
      <c r="B505" s="359" t="s">
        <v>261</v>
      </c>
      <c r="C505" s="224" t="s">
        <v>84</v>
      </c>
      <c r="D505" s="355">
        <v>45312</v>
      </c>
      <c r="E505" s="423">
        <v>20377.75</v>
      </c>
      <c r="F505" s="354">
        <v>0.2</v>
      </c>
      <c r="G505" s="4">
        <v>3275</v>
      </c>
      <c r="H505" s="453"/>
    </row>
    <row r="506" spans="1:8" ht="15.75" x14ac:dyDescent="0.25">
      <c r="A506" s="350" t="s">
        <v>1545</v>
      </c>
      <c r="B506" s="359" t="s">
        <v>262</v>
      </c>
      <c r="C506" s="224" t="s">
        <v>84</v>
      </c>
      <c r="D506" s="355">
        <v>45312</v>
      </c>
      <c r="E506" s="228">
        <v>21786</v>
      </c>
      <c r="F506" s="354">
        <v>0.2</v>
      </c>
      <c r="G506" s="4">
        <v>3275</v>
      </c>
      <c r="H506" s="453"/>
    </row>
    <row r="507" spans="1:8" ht="15.75" x14ac:dyDescent="0.25">
      <c r="A507" s="350" t="s">
        <v>1546</v>
      </c>
      <c r="B507" s="359" t="s">
        <v>430</v>
      </c>
      <c r="C507" s="224" t="s">
        <v>84</v>
      </c>
      <c r="D507" s="355">
        <v>45312</v>
      </c>
      <c r="E507" s="423">
        <v>23128.75</v>
      </c>
      <c r="F507" s="354">
        <v>0.2</v>
      </c>
      <c r="G507" s="4">
        <v>3275</v>
      </c>
      <c r="H507" s="453"/>
    </row>
    <row r="508" spans="1:8" ht="15.75" x14ac:dyDescent="0.25">
      <c r="A508" s="350" t="s">
        <v>1547</v>
      </c>
      <c r="B508" s="359" t="s">
        <v>64</v>
      </c>
      <c r="C508" s="224" t="s">
        <v>84</v>
      </c>
      <c r="D508" s="355">
        <v>45312</v>
      </c>
      <c r="E508" s="423">
        <v>22572</v>
      </c>
      <c r="F508" s="354">
        <v>0.2</v>
      </c>
      <c r="G508" s="4">
        <v>3275</v>
      </c>
      <c r="H508" s="453"/>
    </row>
    <row r="509" spans="1:8" ht="15.75" x14ac:dyDescent="0.25">
      <c r="A509" s="350" t="s">
        <v>1548</v>
      </c>
      <c r="B509" s="359" t="s">
        <v>539</v>
      </c>
      <c r="C509" s="224" t="s">
        <v>84</v>
      </c>
      <c r="D509" s="355">
        <v>45312</v>
      </c>
      <c r="E509" s="228">
        <v>17397.5</v>
      </c>
      <c r="F509" s="354">
        <v>0.2</v>
      </c>
      <c r="G509" s="4">
        <v>3275</v>
      </c>
      <c r="H509" s="453"/>
    </row>
    <row r="510" spans="1:8" ht="15.75" x14ac:dyDescent="0.25">
      <c r="A510" s="350" t="s">
        <v>1549</v>
      </c>
      <c r="B510" s="359" t="s">
        <v>540</v>
      </c>
      <c r="C510" s="224" t="s">
        <v>84</v>
      </c>
      <c r="D510" s="355">
        <v>45312</v>
      </c>
      <c r="E510" s="423">
        <v>17397.5</v>
      </c>
      <c r="F510" s="354">
        <v>0.2</v>
      </c>
      <c r="G510" s="4">
        <v>3275</v>
      </c>
      <c r="H510" s="453"/>
    </row>
    <row r="511" spans="1:8" ht="15.75" x14ac:dyDescent="0.25">
      <c r="A511" s="350" t="s">
        <v>1550</v>
      </c>
      <c r="B511" s="359" t="s">
        <v>541</v>
      </c>
      <c r="C511" s="224" t="s">
        <v>84</v>
      </c>
      <c r="D511" s="355">
        <v>45312</v>
      </c>
      <c r="E511" s="423">
        <v>25748.75</v>
      </c>
      <c r="F511" s="354">
        <v>0.2</v>
      </c>
      <c r="G511" s="4">
        <v>3275</v>
      </c>
      <c r="H511" s="453"/>
    </row>
    <row r="512" spans="1:8" ht="15.75" x14ac:dyDescent="0.25">
      <c r="A512" s="350" t="s">
        <v>1551</v>
      </c>
      <c r="B512" s="359" t="s">
        <v>542</v>
      </c>
      <c r="C512" s="224" t="s">
        <v>84</v>
      </c>
      <c r="D512" s="355">
        <v>45312</v>
      </c>
      <c r="E512" s="228">
        <v>16906.25</v>
      </c>
      <c r="F512" s="354">
        <v>0.2</v>
      </c>
      <c r="G512" s="4">
        <v>3275</v>
      </c>
      <c r="H512" s="453"/>
    </row>
    <row r="513" spans="1:30" ht="15.75" x14ac:dyDescent="0.25">
      <c r="A513" s="350" t="s">
        <v>1552</v>
      </c>
      <c r="B513" s="359" t="s">
        <v>124</v>
      </c>
      <c r="C513" s="224" t="s">
        <v>84</v>
      </c>
      <c r="D513" s="355">
        <v>45312</v>
      </c>
      <c r="E513" s="423">
        <v>14450</v>
      </c>
      <c r="F513" s="354">
        <v>0.2</v>
      </c>
      <c r="G513" s="4">
        <v>3275</v>
      </c>
      <c r="H513" s="453"/>
    </row>
    <row r="514" spans="1:30" ht="15.75" x14ac:dyDescent="0.25">
      <c r="A514" s="350" t="s">
        <v>1553</v>
      </c>
      <c r="B514" s="359" t="s">
        <v>696</v>
      </c>
      <c r="C514" s="224" t="s">
        <v>84</v>
      </c>
      <c r="D514" s="355">
        <v>45312</v>
      </c>
      <c r="E514" s="423">
        <v>19755.5</v>
      </c>
      <c r="F514" s="354">
        <v>0.2</v>
      </c>
      <c r="G514" s="4">
        <v>3275</v>
      </c>
      <c r="H514" s="453"/>
    </row>
    <row r="515" spans="1:30" s="8" customFormat="1" ht="15.75" x14ac:dyDescent="0.25">
      <c r="A515" s="350" t="s">
        <v>1554</v>
      </c>
      <c r="B515" s="359" t="s">
        <v>1640</v>
      </c>
      <c r="C515" s="352" t="s">
        <v>84</v>
      </c>
      <c r="D515" s="355">
        <v>45312</v>
      </c>
      <c r="E515" s="423">
        <v>18740.25</v>
      </c>
      <c r="F515" s="354">
        <v>0.2</v>
      </c>
      <c r="G515" s="4">
        <v>3275</v>
      </c>
      <c r="H515" s="453"/>
    </row>
    <row r="516" spans="1:30" s="8" customFormat="1" ht="15.75" x14ac:dyDescent="0.25">
      <c r="A516" s="350" t="s">
        <v>1678</v>
      </c>
      <c r="B516" s="359" t="s">
        <v>1641</v>
      </c>
      <c r="C516" s="352" t="s">
        <v>84</v>
      </c>
      <c r="D516" s="355">
        <v>45312</v>
      </c>
      <c r="E516" s="423">
        <v>16578.75</v>
      </c>
      <c r="F516" s="354">
        <v>0.2</v>
      </c>
      <c r="G516" s="4">
        <v>3275</v>
      </c>
      <c r="H516" s="453"/>
    </row>
    <row r="517" spans="1:30" s="8" customFormat="1" ht="15.75" x14ac:dyDescent="0.25">
      <c r="A517" s="350" t="s">
        <v>1679</v>
      </c>
      <c r="B517" s="359" t="s">
        <v>118</v>
      </c>
      <c r="C517" s="352" t="s">
        <v>84</v>
      </c>
      <c r="D517" s="355">
        <v>45312</v>
      </c>
      <c r="E517" s="423">
        <v>17561.25</v>
      </c>
      <c r="F517" s="354">
        <v>0.2</v>
      </c>
      <c r="G517" s="4">
        <v>3275</v>
      </c>
      <c r="H517" s="453"/>
    </row>
    <row r="518" spans="1:30" s="8" customFormat="1" ht="15.75" x14ac:dyDescent="0.25">
      <c r="A518" s="350" t="s">
        <v>1680</v>
      </c>
      <c r="B518" s="359" t="s">
        <v>1642</v>
      </c>
      <c r="C518" s="352" t="s">
        <v>84</v>
      </c>
      <c r="D518" s="355">
        <v>45312</v>
      </c>
      <c r="E518" s="423">
        <v>22310</v>
      </c>
      <c r="F518" s="354">
        <v>0.2</v>
      </c>
      <c r="G518" s="4">
        <v>3275</v>
      </c>
      <c r="H518" s="453"/>
    </row>
    <row r="519" spans="1:30" s="8" customFormat="1" ht="15.75" x14ac:dyDescent="0.25">
      <c r="A519" s="350" t="s">
        <v>1681</v>
      </c>
      <c r="B519" s="359" t="s">
        <v>123</v>
      </c>
      <c r="C519" s="352" t="s">
        <v>84</v>
      </c>
      <c r="D519" s="355">
        <v>45312</v>
      </c>
      <c r="E519" s="423">
        <v>22310</v>
      </c>
      <c r="F519" s="354">
        <v>0.2</v>
      </c>
      <c r="G519" s="4">
        <v>3275</v>
      </c>
      <c r="H519" s="453"/>
    </row>
    <row r="520" spans="1:30" s="8" customFormat="1" ht="15.75" x14ac:dyDescent="0.25">
      <c r="A520" s="350" t="s">
        <v>1682</v>
      </c>
      <c r="B520" s="359" t="s">
        <v>129</v>
      </c>
      <c r="C520" s="352" t="s">
        <v>84</v>
      </c>
      <c r="D520" s="355">
        <v>45312</v>
      </c>
      <c r="E520" s="423">
        <v>16578.75</v>
      </c>
      <c r="F520" s="354">
        <v>0.2</v>
      </c>
      <c r="G520" s="4">
        <v>3275</v>
      </c>
      <c r="H520" s="453"/>
    </row>
    <row r="521" spans="1:30" s="8" customFormat="1" ht="15.75" x14ac:dyDescent="0.25">
      <c r="A521" s="350" t="s">
        <v>1683</v>
      </c>
      <c r="B521" s="359" t="s">
        <v>1399</v>
      </c>
      <c r="C521" s="352" t="s">
        <v>84</v>
      </c>
      <c r="D521" s="355">
        <v>45312</v>
      </c>
      <c r="E521" s="423">
        <v>19231.5</v>
      </c>
      <c r="F521" s="354">
        <v>0.2</v>
      </c>
      <c r="G521" s="4">
        <v>3275</v>
      </c>
      <c r="H521" s="453"/>
    </row>
    <row r="522" spans="1:30" s="8" customFormat="1" ht="15.75" x14ac:dyDescent="0.25">
      <c r="A522" s="350" t="s">
        <v>1684</v>
      </c>
      <c r="B522" s="359" t="s">
        <v>1706</v>
      </c>
      <c r="C522" s="352" t="s">
        <v>84</v>
      </c>
      <c r="D522" s="355">
        <v>45312</v>
      </c>
      <c r="E522" s="423">
        <v>23610.57</v>
      </c>
      <c r="F522" s="354">
        <v>0.2</v>
      </c>
      <c r="G522" s="4">
        <v>3275</v>
      </c>
      <c r="H522" s="453"/>
    </row>
    <row r="523" spans="1:30" s="8" customFormat="1" ht="15.75" x14ac:dyDescent="0.25">
      <c r="A523" s="350" t="s">
        <v>1739</v>
      </c>
      <c r="B523" s="359" t="s">
        <v>1707</v>
      </c>
      <c r="C523" s="224" t="s">
        <v>84</v>
      </c>
      <c r="D523" s="355">
        <v>45312</v>
      </c>
      <c r="E523" s="423">
        <v>23610.57</v>
      </c>
      <c r="F523" s="354">
        <v>0.2</v>
      </c>
      <c r="G523" s="4">
        <v>3275</v>
      </c>
      <c r="H523" s="453"/>
    </row>
    <row r="524" spans="1:30" s="8" customFormat="1" ht="15.75" x14ac:dyDescent="0.25">
      <c r="A524" s="350" t="s">
        <v>1740</v>
      </c>
      <c r="B524" s="359" t="s">
        <v>1708</v>
      </c>
      <c r="C524" s="352" t="s">
        <v>84</v>
      </c>
      <c r="D524" s="355">
        <v>45312</v>
      </c>
      <c r="E524" s="423">
        <v>24625.82</v>
      </c>
      <c r="F524" s="354">
        <v>0.2</v>
      </c>
      <c r="G524" s="4">
        <v>3275</v>
      </c>
      <c r="H524" s="453"/>
    </row>
    <row r="525" spans="1:30" s="8" customFormat="1" ht="15.75" x14ac:dyDescent="0.25">
      <c r="A525" s="350" t="s">
        <v>1741</v>
      </c>
      <c r="B525" s="359" t="s">
        <v>1709</v>
      </c>
      <c r="C525" s="352" t="s">
        <v>84</v>
      </c>
      <c r="D525" s="355">
        <v>45312</v>
      </c>
      <c r="E525" s="423">
        <v>21580.07</v>
      </c>
      <c r="F525" s="354">
        <v>0.2</v>
      </c>
      <c r="G525" s="4">
        <v>3275</v>
      </c>
      <c r="H525" s="453"/>
    </row>
    <row r="526" spans="1:30" s="8" customFormat="1" ht="15.75" x14ac:dyDescent="0.25">
      <c r="A526" s="350" t="s">
        <v>1742</v>
      </c>
      <c r="B526" s="359" t="s">
        <v>1710</v>
      </c>
      <c r="C526" s="352" t="s">
        <v>84</v>
      </c>
      <c r="D526" s="355">
        <v>45312</v>
      </c>
      <c r="E526" s="423">
        <v>24625.82</v>
      </c>
      <c r="F526" s="354">
        <v>0.2</v>
      </c>
      <c r="G526" s="4">
        <v>3275</v>
      </c>
      <c r="H526" s="453"/>
    </row>
    <row r="527" spans="1:30" s="3" customFormat="1" ht="18.75" x14ac:dyDescent="0.25">
      <c r="A527" s="350" t="s">
        <v>1555</v>
      </c>
      <c r="B527" s="369" t="s">
        <v>684</v>
      </c>
      <c r="C527" s="224"/>
      <c r="D527" s="355"/>
      <c r="E527" s="228"/>
      <c r="F527" s="354"/>
      <c r="G527" s="4">
        <v>3275</v>
      </c>
      <c r="H527" s="45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.75" x14ac:dyDescent="0.25">
      <c r="A528" s="350" t="s">
        <v>1556</v>
      </c>
      <c r="B528" s="359" t="s">
        <v>70</v>
      </c>
      <c r="C528" s="224" t="s">
        <v>84</v>
      </c>
      <c r="D528" s="355">
        <v>45312</v>
      </c>
      <c r="E528" s="423">
        <v>13807</v>
      </c>
      <c r="F528" s="354">
        <v>0.2</v>
      </c>
      <c r="G528" s="4">
        <v>3275</v>
      </c>
      <c r="H528" s="453"/>
    </row>
    <row r="529" spans="1:8" ht="15.75" x14ac:dyDescent="0.25">
      <c r="A529" s="350" t="s">
        <v>1557</v>
      </c>
      <c r="B529" s="359" t="s">
        <v>71</v>
      </c>
      <c r="C529" s="224" t="s">
        <v>84</v>
      </c>
      <c r="D529" s="355">
        <v>45312</v>
      </c>
      <c r="E529" s="423">
        <v>14134.5</v>
      </c>
      <c r="F529" s="354">
        <v>0.2</v>
      </c>
      <c r="G529" s="4">
        <v>3275</v>
      </c>
      <c r="H529" s="453"/>
    </row>
    <row r="530" spans="1:8" ht="15.75" x14ac:dyDescent="0.25">
      <c r="A530" s="350" t="s">
        <v>1558</v>
      </c>
      <c r="B530" s="359" t="s">
        <v>72</v>
      </c>
      <c r="C530" s="224" t="s">
        <v>84</v>
      </c>
      <c r="D530" s="355">
        <v>45312</v>
      </c>
      <c r="E530" s="228">
        <v>14789.5</v>
      </c>
      <c r="F530" s="354">
        <v>0.2</v>
      </c>
      <c r="G530" s="4">
        <v>3275</v>
      </c>
      <c r="H530" s="453"/>
    </row>
    <row r="531" spans="1:8" ht="15.75" x14ac:dyDescent="0.25">
      <c r="A531" s="350" t="s">
        <v>758</v>
      </c>
      <c r="B531" s="359" t="s">
        <v>530</v>
      </c>
      <c r="C531" s="224" t="s">
        <v>84</v>
      </c>
      <c r="D531" s="355">
        <v>45312</v>
      </c>
      <c r="E531" s="423">
        <v>9222</v>
      </c>
      <c r="F531" s="354">
        <v>0.2</v>
      </c>
      <c r="G531" s="4">
        <v>3275</v>
      </c>
      <c r="H531" s="453"/>
    </row>
    <row r="532" spans="1:8" ht="15.75" x14ac:dyDescent="0.25">
      <c r="A532" s="350" t="s">
        <v>1559</v>
      </c>
      <c r="B532" s="359" t="s">
        <v>117</v>
      </c>
      <c r="C532" s="224" t="s">
        <v>84</v>
      </c>
      <c r="D532" s="355">
        <v>45312</v>
      </c>
      <c r="E532" s="423">
        <v>15772</v>
      </c>
      <c r="F532" s="354">
        <v>0.2</v>
      </c>
      <c r="G532" s="4">
        <v>3275</v>
      </c>
      <c r="H532" s="453"/>
    </row>
    <row r="533" spans="1:8" ht="15.75" x14ac:dyDescent="0.25">
      <c r="A533" s="350" t="s">
        <v>1560</v>
      </c>
      <c r="B533" s="359" t="s">
        <v>260</v>
      </c>
      <c r="C533" s="224" t="s">
        <v>84</v>
      </c>
      <c r="D533" s="355">
        <v>45312</v>
      </c>
      <c r="E533" s="228">
        <v>11940.25</v>
      </c>
      <c r="F533" s="354">
        <v>0.2</v>
      </c>
      <c r="G533" s="4">
        <v>3275</v>
      </c>
      <c r="H533" s="453"/>
    </row>
    <row r="534" spans="1:8" ht="15.75" x14ac:dyDescent="0.25">
      <c r="A534" s="350" t="s">
        <v>1561</v>
      </c>
      <c r="B534" s="359" t="s">
        <v>695</v>
      </c>
      <c r="C534" s="224" t="s">
        <v>84</v>
      </c>
      <c r="D534" s="355">
        <v>45312</v>
      </c>
      <c r="E534" s="423">
        <v>11940.25</v>
      </c>
      <c r="F534" s="354">
        <v>0.2</v>
      </c>
      <c r="G534" s="4">
        <v>3275</v>
      </c>
      <c r="H534" s="453"/>
    </row>
    <row r="535" spans="1:8" ht="15.75" x14ac:dyDescent="0.25">
      <c r="A535" s="350" t="s">
        <v>1562</v>
      </c>
      <c r="B535" s="359" t="s">
        <v>531</v>
      </c>
      <c r="C535" s="224" t="s">
        <v>84</v>
      </c>
      <c r="D535" s="355">
        <v>45312</v>
      </c>
      <c r="E535" s="423">
        <v>13446.75</v>
      </c>
      <c r="F535" s="354">
        <v>0.2</v>
      </c>
      <c r="G535" s="4">
        <v>3275</v>
      </c>
      <c r="H535" s="453"/>
    </row>
    <row r="536" spans="1:8" ht="15.75" x14ac:dyDescent="0.25">
      <c r="A536" s="350" t="s">
        <v>1563</v>
      </c>
      <c r="B536" s="359" t="s">
        <v>67</v>
      </c>
      <c r="C536" s="224" t="s">
        <v>84</v>
      </c>
      <c r="D536" s="355">
        <v>45312</v>
      </c>
      <c r="E536" s="228">
        <v>11940.25</v>
      </c>
      <c r="F536" s="354">
        <v>0.2</v>
      </c>
      <c r="G536" s="4">
        <v>3275</v>
      </c>
      <c r="H536" s="453"/>
    </row>
    <row r="537" spans="1:8" ht="15.75" x14ac:dyDescent="0.25">
      <c r="A537" s="350" t="s">
        <v>1564</v>
      </c>
      <c r="B537" s="359" t="s">
        <v>68</v>
      </c>
      <c r="C537" s="224" t="s">
        <v>84</v>
      </c>
      <c r="D537" s="355">
        <v>45312</v>
      </c>
      <c r="E537" s="423">
        <v>12824.5</v>
      </c>
      <c r="F537" s="354">
        <v>0.2</v>
      </c>
      <c r="G537" s="4">
        <v>3275</v>
      </c>
      <c r="H537" s="453"/>
    </row>
    <row r="538" spans="1:8" ht="15.75" x14ac:dyDescent="0.25">
      <c r="A538" s="350" t="s">
        <v>1565</v>
      </c>
      <c r="B538" s="359" t="s">
        <v>263</v>
      </c>
      <c r="C538" s="224" t="s">
        <v>84</v>
      </c>
      <c r="D538" s="355">
        <v>45312</v>
      </c>
      <c r="E538" s="423">
        <v>13381.25</v>
      </c>
      <c r="F538" s="354">
        <v>0.2</v>
      </c>
      <c r="G538" s="4">
        <v>3275</v>
      </c>
      <c r="H538" s="453"/>
    </row>
    <row r="539" spans="1:8" ht="15.75" x14ac:dyDescent="0.25">
      <c r="A539" s="350" t="s">
        <v>1566</v>
      </c>
      <c r="B539" s="359" t="s">
        <v>261</v>
      </c>
      <c r="C539" s="224" t="s">
        <v>84</v>
      </c>
      <c r="D539" s="355">
        <v>45312</v>
      </c>
      <c r="E539" s="423">
        <v>14462</v>
      </c>
      <c r="F539" s="354">
        <v>0.2</v>
      </c>
      <c r="G539" s="4">
        <v>3275</v>
      </c>
      <c r="H539" s="453"/>
    </row>
    <row r="540" spans="1:8" ht="15.75" x14ac:dyDescent="0.25">
      <c r="A540" s="350" t="s">
        <v>1567</v>
      </c>
      <c r="B540" s="359" t="s">
        <v>262</v>
      </c>
      <c r="C540" s="224" t="s">
        <v>84</v>
      </c>
      <c r="D540" s="355">
        <v>45312</v>
      </c>
      <c r="E540" s="423">
        <v>15411.75</v>
      </c>
      <c r="F540" s="354">
        <v>0.2</v>
      </c>
      <c r="G540" s="4">
        <v>3275</v>
      </c>
      <c r="H540" s="453"/>
    </row>
    <row r="541" spans="1:8" ht="15.75" x14ac:dyDescent="0.25">
      <c r="A541" s="350" t="s">
        <v>1568</v>
      </c>
      <c r="B541" s="359" t="s">
        <v>430</v>
      </c>
      <c r="C541" s="224" t="s">
        <v>84</v>
      </c>
      <c r="D541" s="355">
        <v>45312</v>
      </c>
      <c r="E541" s="228">
        <v>16296</v>
      </c>
      <c r="F541" s="354">
        <v>0.2</v>
      </c>
      <c r="G541" s="4">
        <v>3275</v>
      </c>
      <c r="H541" s="453"/>
    </row>
    <row r="542" spans="1:8" ht="15.75" x14ac:dyDescent="0.25">
      <c r="A542" s="350" t="s">
        <v>1569</v>
      </c>
      <c r="B542" s="359" t="s">
        <v>64</v>
      </c>
      <c r="C542" s="224" t="s">
        <v>84</v>
      </c>
      <c r="D542" s="355">
        <v>45312</v>
      </c>
      <c r="E542" s="423">
        <v>15935.75</v>
      </c>
      <c r="F542" s="354">
        <v>0.2</v>
      </c>
      <c r="G542" s="4">
        <v>3275</v>
      </c>
      <c r="H542" s="453"/>
    </row>
    <row r="543" spans="1:8" ht="15.75" x14ac:dyDescent="0.25">
      <c r="A543" s="350" t="s">
        <v>1570</v>
      </c>
      <c r="B543" s="359" t="s">
        <v>539</v>
      </c>
      <c r="C543" s="224" t="s">
        <v>84</v>
      </c>
      <c r="D543" s="355">
        <v>45312</v>
      </c>
      <c r="E543" s="423">
        <v>12497</v>
      </c>
      <c r="F543" s="354">
        <v>0.2</v>
      </c>
      <c r="G543" s="4">
        <v>3275</v>
      </c>
      <c r="H543" s="453"/>
    </row>
    <row r="544" spans="1:8" ht="15.75" x14ac:dyDescent="0.25">
      <c r="A544" s="350" t="s">
        <v>1571</v>
      </c>
      <c r="B544" s="359" t="s">
        <v>540</v>
      </c>
      <c r="C544" s="224" t="s">
        <v>84</v>
      </c>
      <c r="D544" s="355">
        <v>45312</v>
      </c>
      <c r="E544" s="423">
        <v>12497</v>
      </c>
      <c r="F544" s="354">
        <v>0.2</v>
      </c>
      <c r="G544" s="4">
        <v>3275</v>
      </c>
      <c r="H544" s="453"/>
    </row>
    <row r="545" spans="1:8" ht="15.75" x14ac:dyDescent="0.25">
      <c r="A545" s="350" t="s">
        <v>1572</v>
      </c>
      <c r="B545" s="359" t="s">
        <v>541</v>
      </c>
      <c r="C545" s="224" t="s">
        <v>84</v>
      </c>
      <c r="D545" s="355">
        <v>45312</v>
      </c>
      <c r="E545" s="423">
        <v>18064.5</v>
      </c>
      <c r="F545" s="354">
        <v>0.2</v>
      </c>
      <c r="G545" s="4">
        <v>3275</v>
      </c>
      <c r="H545" s="453"/>
    </row>
    <row r="546" spans="1:8" ht="15.75" x14ac:dyDescent="0.25">
      <c r="A546" s="350" t="s">
        <v>1573</v>
      </c>
      <c r="B546" s="359" t="s">
        <v>542</v>
      </c>
      <c r="C546" s="224" t="s">
        <v>84</v>
      </c>
      <c r="D546" s="355">
        <v>45312</v>
      </c>
      <c r="E546" s="228">
        <v>12169.5</v>
      </c>
      <c r="F546" s="354">
        <v>0.2</v>
      </c>
      <c r="G546" s="4">
        <v>3275</v>
      </c>
      <c r="H546" s="453"/>
    </row>
    <row r="547" spans="1:8" ht="15.75" x14ac:dyDescent="0.25">
      <c r="A547" s="350" t="s">
        <v>1574</v>
      </c>
      <c r="B547" s="359" t="s">
        <v>124</v>
      </c>
      <c r="C547" s="224" t="s">
        <v>84</v>
      </c>
      <c r="D547" s="355">
        <v>45312</v>
      </c>
      <c r="E547" s="423">
        <v>10532</v>
      </c>
      <c r="F547" s="354">
        <v>0.2</v>
      </c>
      <c r="G547" s="4">
        <v>3275</v>
      </c>
      <c r="H547" s="453"/>
    </row>
    <row r="548" spans="1:8" ht="15.75" x14ac:dyDescent="0.25">
      <c r="A548" s="350" t="s">
        <v>1575</v>
      </c>
      <c r="B548" s="359" t="s">
        <v>696</v>
      </c>
      <c r="C548" s="224" t="s">
        <v>84</v>
      </c>
      <c r="D548" s="355">
        <v>45312</v>
      </c>
      <c r="E548" s="423">
        <v>14069</v>
      </c>
      <c r="F548" s="354">
        <v>0.2</v>
      </c>
      <c r="G548" s="4">
        <v>3275</v>
      </c>
      <c r="H548" s="453"/>
    </row>
    <row r="549" spans="1:8" s="8" customFormat="1" ht="15.75" x14ac:dyDescent="0.25">
      <c r="A549" s="350" t="s">
        <v>1576</v>
      </c>
      <c r="B549" s="359" t="s">
        <v>1640</v>
      </c>
      <c r="C549" s="352" t="s">
        <v>84</v>
      </c>
      <c r="D549" s="355">
        <v>45312</v>
      </c>
      <c r="E549" s="423">
        <v>13381.25</v>
      </c>
      <c r="F549" s="354">
        <v>0.2</v>
      </c>
      <c r="G549" s="4">
        <v>3275</v>
      </c>
      <c r="H549" s="453"/>
    </row>
    <row r="550" spans="1:8" s="8" customFormat="1" ht="15.75" x14ac:dyDescent="0.25">
      <c r="A550" s="350" t="s">
        <v>1685</v>
      </c>
      <c r="B550" s="359" t="s">
        <v>1641</v>
      </c>
      <c r="C550" s="352" t="s">
        <v>84</v>
      </c>
      <c r="D550" s="355">
        <v>45312</v>
      </c>
      <c r="E550" s="423">
        <v>11940.25</v>
      </c>
      <c r="F550" s="354">
        <v>0.2</v>
      </c>
      <c r="G550" s="4">
        <v>3275</v>
      </c>
      <c r="H550" s="453"/>
    </row>
    <row r="551" spans="1:8" s="8" customFormat="1" ht="15.75" x14ac:dyDescent="0.25">
      <c r="A551" s="350" t="s">
        <v>1686</v>
      </c>
      <c r="B551" s="359" t="s">
        <v>118</v>
      </c>
      <c r="C551" s="352" t="s">
        <v>84</v>
      </c>
      <c r="D551" s="355">
        <v>45312</v>
      </c>
      <c r="E551" s="423">
        <v>12595.25</v>
      </c>
      <c r="F551" s="354">
        <v>0.2</v>
      </c>
      <c r="G551" s="4">
        <v>3275</v>
      </c>
      <c r="H551" s="453"/>
    </row>
    <row r="552" spans="1:8" s="8" customFormat="1" ht="15.75" x14ac:dyDescent="0.25">
      <c r="A552" s="350" t="s">
        <v>1687</v>
      </c>
      <c r="B552" s="359" t="s">
        <v>1642</v>
      </c>
      <c r="C552" s="352" t="s">
        <v>84</v>
      </c>
      <c r="D552" s="355">
        <v>45312</v>
      </c>
      <c r="E552" s="423">
        <v>15772</v>
      </c>
      <c r="F552" s="354">
        <v>0.2</v>
      </c>
      <c r="G552" s="4">
        <v>3275</v>
      </c>
      <c r="H552" s="453"/>
    </row>
    <row r="553" spans="1:8" s="8" customFormat="1" ht="15.75" x14ac:dyDescent="0.25">
      <c r="A553" s="350" t="s">
        <v>1688</v>
      </c>
      <c r="B553" s="359" t="s">
        <v>123</v>
      </c>
      <c r="C553" s="352" t="s">
        <v>84</v>
      </c>
      <c r="D553" s="355">
        <v>45312</v>
      </c>
      <c r="E553" s="423">
        <v>15772</v>
      </c>
      <c r="F553" s="354">
        <v>0.2</v>
      </c>
      <c r="G553" s="4">
        <v>3275</v>
      </c>
      <c r="H553" s="453"/>
    </row>
    <row r="554" spans="1:8" s="8" customFormat="1" ht="15.75" x14ac:dyDescent="0.25">
      <c r="A554" s="350" t="s">
        <v>1689</v>
      </c>
      <c r="B554" s="359" t="s">
        <v>129</v>
      </c>
      <c r="C554" s="352" t="s">
        <v>84</v>
      </c>
      <c r="D554" s="355">
        <v>45312</v>
      </c>
      <c r="E554" s="423">
        <v>11940.25</v>
      </c>
      <c r="F554" s="354">
        <v>0.2</v>
      </c>
      <c r="G554" s="4">
        <v>3275</v>
      </c>
      <c r="H554" s="453"/>
    </row>
    <row r="555" spans="1:8" s="8" customFormat="1" ht="15.75" x14ac:dyDescent="0.25">
      <c r="A555" s="350" t="s">
        <v>1690</v>
      </c>
      <c r="B555" s="359" t="s">
        <v>1399</v>
      </c>
      <c r="C555" s="352" t="s">
        <v>84</v>
      </c>
      <c r="D555" s="355">
        <v>45312</v>
      </c>
      <c r="E555" s="423">
        <v>13708.75</v>
      </c>
      <c r="F555" s="354">
        <v>0.2</v>
      </c>
      <c r="G555" s="4">
        <v>3275</v>
      </c>
      <c r="H555" s="453"/>
    </row>
    <row r="556" spans="1:8" ht="15.75" x14ac:dyDescent="0.25">
      <c r="A556" s="350" t="s">
        <v>1691</v>
      </c>
      <c r="B556" s="359" t="s">
        <v>1706</v>
      </c>
      <c r="C556" s="352" t="s">
        <v>84</v>
      </c>
      <c r="D556" s="355">
        <v>45312</v>
      </c>
      <c r="E556" s="423">
        <v>12200.15</v>
      </c>
      <c r="F556" s="354">
        <v>0.2</v>
      </c>
      <c r="G556" s="4">
        <v>3275</v>
      </c>
      <c r="H556" s="453"/>
    </row>
    <row r="557" spans="1:8" ht="15.75" x14ac:dyDescent="0.25">
      <c r="A557" s="350" t="s">
        <v>1711</v>
      </c>
      <c r="B557" s="359" t="s">
        <v>1707</v>
      </c>
      <c r="C557" s="224" t="s">
        <v>84</v>
      </c>
      <c r="D557" s="355">
        <v>45312</v>
      </c>
      <c r="E557" s="423">
        <v>12200.15</v>
      </c>
      <c r="F557" s="354">
        <v>0.2</v>
      </c>
      <c r="G557" s="4">
        <v>3275</v>
      </c>
      <c r="H557" s="453"/>
    </row>
    <row r="558" spans="1:8" ht="15.75" x14ac:dyDescent="0.25">
      <c r="A558" s="350" t="s">
        <v>1712</v>
      </c>
      <c r="B558" s="359" t="s">
        <v>1708</v>
      </c>
      <c r="C558" s="352" t="s">
        <v>84</v>
      </c>
      <c r="D558" s="355">
        <v>45312</v>
      </c>
      <c r="E558" s="423">
        <v>12887.9</v>
      </c>
      <c r="F558" s="354">
        <v>0.2</v>
      </c>
      <c r="G558" s="4">
        <v>3275</v>
      </c>
      <c r="H558" s="453"/>
    </row>
    <row r="559" spans="1:8" ht="15.75" x14ac:dyDescent="0.25">
      <c r="A559" s="350" t="s">
        <v>1713</v>
      </c>
      <c r="B559" s="359" t="s">
        <v>1709</v>
      </c>
      <c r="C559" s="352" t="s">
        <v>84</v>
      </c>
      <c r="D559" s="355">
        <v>45312</v>
      </c>
      <c r="E559" s="423">
        <v>10857.4</v>
      </c>
      <c r="F559" s="354">
        <v>0.2</v>
      </c>
      <c r="G559" s="4">
        <v>3275</v>
      </c>
      <c r="H559" s="453"/>
    </row>
    <row r="560" spans="1:8" ht="15.75" x14ac:dyDescent="0.25">
      <c r="A560" s="350" t="s">
        <v>1714</v>
      </c>
      <c r="B560" s="359" t="s">
        <v>1710</v>
      </c>
      <c r="C560" s="352" t="s">
        <v>84</v>
      </c>
      <c r="D560" s="355">
        <v>45312</v>
      </c>
      <c r="E560" s="423">
        <v>12887.9</v>
      </c>
      <c r="F560" s="354">
        <v>0.2</v>
      </c>
      <c r="G560" s="4">
        <v>3275</v>
      </c>
      <c r="H560" s="453"/>
    </row>
    <row r="561" spans="1:8" ht="15.75" x14ac:dyDescent="0.25">
      <c r="A561" s="350" t="s">
        <v>692</v>
      </c>
      <c r="B561" s="369" t="s">
        <v>138</v>
      </c>
      <c r="C561" s="224" t="s">
        <v>43</v>
      </c>
      <c r="D561" s="355">
        <v>45312</v>
      </c>
      <c r="E561" s="423">
        <v>1637.5</v>
      </c>
      <c r="F561" s="354">
        <v>0.2</v>
      </c>
      <c r="G561" s="4">
        <v>3275</v>
      </c>
      <c r="H561" s="453"/>
    </row>
    <row r="562" spans="1:8" s="4" customFormat="1" ht="15.75" x14ac:dyDescent="0.25">
      <c r="A562" s="346" t="s">
        <v>141</v>
      </c>
      <c r="B562" s="361" t="s">
        <v>107</v>
      </c>
      <c r="C562" s="362"/>
      <c r="D562" s="363"/>
      <c r="E562" s="423"/>
      <c r="F562" s="364"/>
      <c r="G562" s="4">
        <v>3275</v>
      </c>
      <c r="H562" s="453"/>
    </row>
    <row r="563" spans="1:8" ht="15.75" x14ac:dyDescent="0.25">
      <c r="A563" s="350" t="s">
        <v>142</v>
      </c>
      <c r="B563" s="369" t="s">
        <v>108</v>
      </c>
      <c r="C563" s="224"/>
      <c r="D563" s="355"/>
      <c r="E563" s="423"/>
      <c r="F563" s="354"/>
      <c r="G563" s="4">
        <v>3275</v>
      </c>
      <c r="H563" s="453"/>
    </row>
    <row r="564" spans="1:8" ht="15.75" x14ac:dyDescent="0.25">
      <c r="A564" s="350" t="s">
        <v>144</v>
      </c>
      <c r="B564" s="359" t="s">
        <v>131</v>
      </c>
      <c r="C564" s="224" t="s">
        <v>90</v>
      </c>
      <c r="D564" s="355">
        <v>45312</v>
      </c>
      <c r="E564" s="423">
        <v>18350</v>
      </c>
      <c r="F564" s="354">
        <v>0.2</v>
      </c>
      <c r="G564" s="4">
        <v>3275</v>
      </c>
      <c r="H564" s="453"/>
    </row>
    <row r="565" spans="1:8" ht="15.75" x14ac:dyDescent="0.25">
      <c r="A565" s="350" t="s">
        <v>145</v>
      </c>
      <c r="B565" s="359" t="s">
        <v>1631</v>
      </c>
      <c r="C565" s="224" t="s">
        <v>90</v>
      </c>
      <c r="D565" s="355">
        <v>45312</v>
      </c>
      <c r="E565" s="228">
        <v>17786</v>
      </c>
      <c r="F565" s="354">
        <v>0.2</v>
      </c>
      <c r="G565" s="4">
        <v>3275</v>
      </c>
      <c r="H565" s="453"/>
    </row>
    <row r="566" spans="1:8" ht="15.75" x14ac:dyDescent="0.25">
      <c r="A566" s="350" t="s">
        <v>143</v>
      </c>
      <c r="B566" s="369" t="s">
        <v>109</v>
      </c>
      <c r="C566" s="224"/>
      <c r="D566" s="355"/>
      <c r="E566" s="423"/>
      <c r="F566" s="354"/>
      <c r="G566" s="4">
        <v>3275</v>
      </c>
      <c r="H566" s="453"/>
    </row>
    <row r="567" spans="1:8" ht="15.75" x14ac:dyDescent="0.25">
      <c r="A567" s="350" t="s">
        <v>233</v>
      </c>
      <c r="B567" s="359" t="s">
        <v>1619</v>
      </c>
      <c r="C567" s="224" t="s">
        <v>90</v>
      </c>
      <c r="D567" s="355">
        <v>44927</v>
      </c>
      <c r="E567" s="423">
        <v>11086</v>
      </c>
      <c r="F567" s="354">
        <v>0.2</v>
      </c>
      <c r="G567" s="4">
        <v>3275</v>
      </c>
      <c r="H567" s="453"/>
    </row>
    <row r="568" spans="1:8" ht="15.75" x14ac:dyDescent="0.25">
      <c r="A568" s="350" t="s">
        <v>234</v>
      </c>
      <c r="B568" s="359" t="s">
        <v>1618</v>
      </c>
      <c r="C568" s="224" t="s">
        <v>90</v>
      </c>
      <c r="D568" s="355">
        <v>45292</v>
      </c>
      <c r="E568" s="228">
        <v>15192</v>
      </c>
      <c r="F568" s="354">
        <v>0.2</v>
      </c>
      <c r="G568" s="4">
        <v>3275</v>
      </c>
      <c r="H568" s="453"/>
    </row>
    <row r="569" spans="1:8" ht="15.75" x14ac:dyDescent="0.25">
      <c r="A569" s="350" t="s">
        <v>1692</v>
      </c>
      <c r="B569" s="359" t="s">
        <v>1746</v>
      </c>
      <c r="C569" s="224" t="s">
        <v>90</v>
      </c>
      <c r="D569" s="355">
        <v>45292</v>
      </c>
      <c r="E569" s="228">
        <v>21482</v>
      </c>
      <c r="F569" s="354">
        <v>0.2</v>
      </c>
      <c r="G569" s="4">
        <v>3275</v>
      </c>
      <c r="H569" s="453"/>
    </row>
    <row r="570" spans="1:8" ht="15.75" x14ac:dyDescent="0.25">
      <c r="A570" s="350" t="s">
        <v>225</v>
      </c>
      <c r="B570" s="369" t="s">
        <v>110</v>
      </c>
      <c r="C570" s="224"/>
      <c r="D570" s="355"/>
      <c r="E570" s="423"/>
      <c r="F570" s="354"/>
      <c r="G570" s="4">
        <v>3275</v>
      </c>
      <c r="H570" s="453"/>
    </row>
    <row r="571" spans="1:8" ht="15.75" x14ac:dyDescent="0.25">
      <c r="A571" s="350" t="s">
        <v>235</v>
      </c>
      <c r="B571" s="359" t="s">
        <v>1630</v>
      </c>
      <c r="C571" s="224" t="s">
        <v>90</v>
      </c>
      <c r="D571" s="355">
        <v>45292</v>
      </c>
      <c r="E571" s="423">
        <v>15814</v>
      </c>
      <c r="F571" s="354">
        <v>0.2</v>
      </c>
      <c r="G571" s="4">
        <v>3275</v>
      </c>
      <c r="H571" s="453"/>
    </row>
    <row r="572" spans="1:8" ht="15.75" x14ac:dyDescent="0.25">
      <c r="A572" s="350" t="s">
        <v>236</v>
      </c>
      <c r="B572" s="359" t="s">
        <v>133</v>
      </c>
      <c r="C572" s="224" t="s">
        <v>90</v>
      </c>
      <c r="D572" s="355">
        <v>45292</v>
      </c>
      <c r="E572" s="228">
        <v>16847</v>
      </c>
      <c r="F572" s="354">
        <v>0.2</v>
      </c>
      <c r="G572" s="4">
        <v>3275</v>
      </c>
      <c r="H572" s="453"/>
    </row>
    <row r="573" spans="1:8" ht="15.75" x14ac:dyDescent="0.25">
      <c r="A573" s="350" t="s">
        <v>226</v>
      </c>
      <c r="B573" s="369" t="s">
        <v>111</v>
      </c>
      <c r="C573" s="224"/>
      <c r="D573" s="355"/>
      <c r="E573" s="423"/>
      <c r="F573" s="354"/>
      <c r="G573" s="4">
        <v>3275</v>
      </c>
      <c r="H573" s="453"/>
    </row>
    <row r="574" spans="1:8" ht="15.75" x14ac:dyDescent="0.25">
      <c r="A574" s="350" t="s">
        <v>237</v>
      </c>
      <c r="B574" s="359" t="s">
        <v>1403</v>
      </c>
      <c r="C574" s="224" t="s">
        <v>90</v>
      </c>
      <c r="D574" s="355">
        <v>45292</v>
      </c>
      <c r="E574" s="423">
        <v>6095</v>
      </c>
      <c r="F574" s="354">
        <v>0.2</v>
      </c>
      <c r="G574" s="4">
        <v>3275</v>
      </c>
      <c r="H574" s="453"/>
    </row>
    <row r="575" spans="1:8" ht="15.75" x14ac:dyDescent="0.25">
      <c r="A575" s="350" t="s">
        <v>240</v>
      </c>
      <c r="B575" s="359" t="s">
        <v>135</v>
      </c>
      <c r="C575" s="224" t="s">
        <v>90</v>
      </c>
      <c r="D575" s="355">
        <v>45292</v>
      </c>
      <c r="E575" s="228">
        <v>8850</v>
      </c>
      <c r="F575" s="354">
        <v>0.2</v>
      </c>
      <c r="G575" s="4">
        <v>3275</v>
      </c>
      <c r="H575" s="453"/>
    </row>
    <row r="576" spans="1:8" ht="15.75" x14ac:dyDescent="0.25">
      <c r="A576" s="350" t="s">
        <v>227</v>
      </c>
      <c r="B576" s="367" t="s">
        <v>112</v>
      </c>
      <c r="C576" s="224"/>
      <c r="D576" s="355"/>
      <c r="E576" s="423"/>
      <c r="F576" s="354"/>
      <c r="G576" s="4">
        <v>3275</v>
      </c>
      <c r="H576" s="453"/>
    </row>
    <row r="577" spans="1:8" ht="15.75" x14ac:dyDescent="0.25">
      <c r="A577" s="350" t="s">
        <v>241</v>
      </c>
      <c r="B577" s="359" t="s">
        <v>136</v>
      </c>
      <c r="C577" s="224" t="s">
        <v>90</v>
      </c>
      <c r="D577" s="355">
        <v>45292</v>
      </c>
      <c r="E577" s="423">
        <v>7868</v>
      </c>
      <c r="F577" s="354">
        <v>0.2</v>
      </c>
      <c r="G577" s="4">
        <v>3275</v>
      </c>
      <c r="H577" s="453"/>
    </row>
    <row r="578" spans="1:8" ht="15.75" x14ac:dyDescent="0.25">
      <c r="A578" s="350" t="s">
        <v>243</v>
      </c>
      <c r="B578" s="359" t="s">
        <v>131</v>
      </c>
      <c r="C578" s="224" t="s">
        <v>90</v>
      </c>
      <c r="D578" s="355">
        <v>45292</v>
      </c>
      <c r="E578" s="423">
        <v>6657</v>
      </c>
      <c r="F578" s="354">
        <v>0.2</v>
      </c>
      <c r="G578" s="4">
        <v>3275</v>
      </c>
      <c r="H578" s="453"/>
    </row>
    <row r="579" spans="1:8" ht="15.75" x14ac:dyDescent="0.25">
      <c r="A579" s="350" t="s">
        <v>228</v>
      </c>
      <c r="B579" s="369" t="s">
        <v>1242</v>
      </c>
      <c r="C579" s="224"/>
      <c r="D579" s="355"/>
      <c r="E579" s="423"/>
      <c r="F579" s="354"/>
      <c r="G579" s="4">
        <v>3275</v>
      </c>
      <c r="H579" s="453"/>
    </row>
    <row r="580" spans="1:8" ht="15.75" x14ac:dyDescent="0.25">
      <c r="A580" s="350" t="s">
        <v>244</v>
      </c>
      <c r="B580" s="359" t="s">
        <v>985</v>
      </c>
      <c r="C580" s="224" t="s">
        <v>90</v>
      </c>
      <c r="D580" s="355">
        <v>45292</v>
      </c>
      <c r="E580" s="228">
        <v>2748</v>
      </c>
      <c r="F580" s="354">
        <v>0.2</v>
      </c>
      <c r="G580" s="4">
        <v>3275</v>
      </c>
      <c r="H580" s="453"/>
    </row>
    <row r="581" spans="1:8" ht="15.75" x14ac:dyDescent="0.25">
      <c r="A581" s="350" t="s">
        <v>229</v>
      </c>
      <c r="B581" s="369" t="s">
        <v>113</v>
      </c>
      <c r="C581" s="224"/>
      <c r="D581" s="355"/>
      <c r="E581" s="423"/>
      <c r="F581" s="354"/>
      <c r="G581" s="4">
        <v>3275</v>
      </c>
      <c r="H581" s="453"/>
    </row>
    <row r="582" spans="1:8" ht="15.75" x14ac:dyDescent="0.25">
      <c r="A582" s="350" t="s">
        <v>245</v>
      </c>
      <c r="B582" s="359" t="s">
        <v>137</v>
      </c>
      <c r="C582" s="224" t="s">
        <v>90</v>
      </c>
      <c r="D582" s="355">
        <v>45292</v>
      </c>
      <c r="E582" s="423">
        <v>6602</v>
      </c>
      <c r="F582" s="354">
        <v>0.2</v>
      </c>
      <c r="G582" s="4">
        <v>3275</v>
      </c>
      <c r="H582" s="453"/>
    </row>
    <row r="583" spans="1:8" ht="15.75" x14ac:dyDescent="0.25">
      <c r="A583" s="350" t="s">
        <v>230</v>
      </c>
      <c r="B583" s="369" t="s">
        <v>114</v>
      </c>
      <c r="C583" s="224"/>
      <c r="D583" s="355"/>
      <c r="E583" s="423"/>
      <c r="F583" s="354"/>
      <c r="G583" s="4">
        <v>3275</v>
      </c>
      <c r="H583" s="453"/>
    </row>
    <row r="584" spans="1:8" ht="15.75" x14ac:dyDescent="0.25">
      <c r="A584" s="350" t="s">
        <v>986</v>
      </c>
      <c r="B584" s="359" t="s">
        <v>115</v>
      </c>
      <c r="C584" s="224" t="s">
        <v>90</v>
      </c>
      <c r="D584" s="355">
        <v>45292</v>
      </c>
      <c r="E584" s="423">
        <v>1183</v>
      </c>
      <c r="F584" s="354">
        <v>0.2</v>
      </c>
      <c r="G584" s="4">
        <v>3275</v>
      </c>
      <c r="H584" s="453"/>
    </row>
    <row r="585" spans="1:8" ht="15.75" x14ac:dyDescent="0.25">
      <c r="A585" s="350" t="s">
        <v>987</v>
      </c>
      <c r="B585" s="359" t="s">
        <v>1404</v>
      </c>
      <c r="C585" s="224" t="s">
        <v>90</v>
      </c>
      <c r="D585" s="355">
        <v>45292</v>
      </c>
      <c r="E585" s="228">
        <v>1149</v>
      </c>
      <c r="F585" s="354">
        <v>0.2</v>
      </c>
      <c r="G585" s="4">
        <v>3275</v>
      </c>
      <c r="H585" s="453"/>
    </row>
    <row r="586" spans="1:8" ht="15.75" x14ac:dyDescent="0.25">
      <c r="A586" s="350" t="s">
        <v>988</v>
      </c>
      <c r="B586" s="359" t="s">
        <v>117</v>
      </c>
      <c r="C586" s="224" t="s">
        <v>90</v>
      </c>
      <c r="D586" s="355">
        <v>45292</v>
      </c>
      <c r="E586" s="423">
        <v>1159</v>
      </c>
      <c r="F586" s="354">
        <v>0.2</v>
      </c>
      <c r="G586" s="4">
        <v>3275</v>
      </c>
      <c r="H586" s="453"/>
    </row>
    <row r="587" spans="1:8" ht="15.75" x14ac:dyDescent="0.25">
      <c r="A587" s="350" t="s">
        <v>989</v>
      </c>
      <c r="B587" s="359" t="s">
        <v>118</v>
      </c>
      <c r="C587" s="224" t="s">
        <v>90</v>
      </c>
      <c r="D587" s="355">
        <v>45292</v>
      </c>
      <c r="E587" s="423">
        <v>1261</v>
      </c>
      <c r="F587" s="354">
        <v>0.2</v>
      </c>
      <c r="G587" s="4">
        <v>3275</v>
      </c>
      <c r="H587" s="453"/>
    </row>
    <row r="588" spans="1:8" ht="15.75" x14ac:dyDescent="0.25">
      <c r="A588" s="350" t="s">
        <v>990</v>
      </c>
      <c r="B588" s="359" t="s">
        <v>119</v>
      </c>
      <c r="C588" s="224" t="s">
        <v>90</v>
      </c>
      <c r="D588" s="355">
        <v>45292</v>
      </c>
      <c r="E588" s="228">
        <v>1347</v>
      </c>
      <c r="F588" s="354">
        <v>0.2</v>
      </c>
      <c r="G588" s="4">
        <v>3275</v>
      </c>
      <c r="H588" s="453"/>
    </row>
    <row r="589" spans="1:8" ht="15.75" x14ac:dyDescent="0.25">
      <c r="A589" s="350" t="s">
        <v>991</v>
      </c>
      <c r="B589" s="359" t="s">
        <v>120</v>
      </c>
      <c r="C589" s="224" t="s">
        <v>90</v>
      </c>
      <c r="D589" s="355">
        <v>45292</v>
      </c>
      <c r="E589" s="423">
        <v>2245</v>
      </c>
      <c r="F589" s="354">
        <v>0.2</v>
      </c>
      <c r="G589" s="4">
        <v>3275</v>
      </c>
      <c r="H589" s="453"/>
    </row>
    <row r="590" spans="1:8" ht="15.75" x14ac:dyDescent="0.25">
      <c r="A590" s="350" t="s">
        <v>992</v>
      </c>
      <c r="B590" s="359" t="s">
        <v>1694</v>
      </c>
      <c r="C590" s="224" t="s">
        <v>90</v>
      </c>
      <c r="D590" s="355">
        <v>45292</v>
      </c>
      <c r="E590" s="423">
        <v>5692</v>
      </c>
      <c r="F590" s="354">
        <v>0.2</v>
      </c>
      <c r="G590" s="4">
        <v>3275</v>
      </c>
      <c r="H590" s="453"/>
    </row>
    <row r="591" spans="1:8" ht="15.75" x14ac:dyDescent="0.25">
      <c r="A591" s="350" t="s">
        <v>993</v>
      </c>
      <c r="B591" s="359" t="s">
        <v>122</v>
      </c>
      <c r="C591" s="224" t="s">
        <v>90</v>
      </c>
      <c r="D591" s="355">
        <v>45292</v>
      </c>
      <c r="E591" s="423">
        <v>5692</v>
      </c>
      <c r="F591" s="354">
        <v>0.2</v>
      </c>
      <c r="G591" s="4">
        <v>3275</v>
      </c>
      <c r="H591" s="453"/>
    </row>
    <row r="592" spans="1:8" ht="15.75" x14ac:dyDescent="0.25">
      <c r="A592" s="350" t="s">
        <v>994</v>
      </c>
      <c r="B592" s="359" t="s">
        <v>123</v>
      </c>
      <c r="C592" s="224" t="s">
        <v>90</v>
      </c>
      <c r="D592" s="355">
        <v>45292</v>
      </c>
      <c r="E592" s="423">
        <v>2694</v>
      </c>
      <c r="F592" s="354">
        <v>0.2</v>
      </c>
      <c r="G592" s="4">
        <v>3275</v>
      </c>
      <c r="H592" s="453"/>
    </row>
    <row r="593" spans="1:30" ht="15.75" x14ac:dyDescent="0.25">
      <c r="A593" s="350" t="s">
        <v>995</v>
      </c>
      <c r="B593" s="359" t="s">
        <v>124</v>
      </c>
      <c r="C593" s="224" t="s">
        <v>90</v>
      </c>
      <c r="D593" s="355">
        <v>45292</v>
      </c>
      <c r="E593" s="423">
        <v>993</v>
      </c>
      <c r="F593" s="354">
        <v>0.2</v>
      </c>
      <c r="G593" s="4">
        <v>3275</v>
      </c>
      <c r="H593" s="453"/>
    </row>
    <row r="594" spans="1:30" ht="15.75" x14ac:dyDescent="0.25">
      <c r="A594" s="350" t="s">
        <v>231</v>
      </c>
      <c r="B594" s="369" t="s">
        <v>125</v>
      </c>
      <c r="C594" s="224" t="s">
        <v>90</v>
      </c>
      <c r="D594" s="355">
        <v>45292</v>
      </c>
      <c r="E594" s="228">
        <v>1022</v>
      </c>
      <c r="F594" s="354">
        <v>0.2</v>
      </c>
      <c r="G594" s="4">
        <v>3275</v>
      </c>
      <c r="H594" s="453"/>
    </row>
    <row r="595" spans="1:30" ht="15.75" x14ac:dyDescent="0.25">
      <c r="A595" s="350" t="s">
        <v>232</v>
      </c>
      <c r="B595" s="369" t="s">
        <v>126</v>
      </c>
      <c r="C595" s="224" t="s">
        <v>90</v>
      </c>
      <c r="D595" s="355">
        <v>45292</v>
      </c>
      <c r="E595" s="423">
        <v>1423</v>
      </c>
      <c r="F595" s="354">
        <v>0.2</v>
      </c>
      <c r="G595" s="4">
        <v>3275</v>
      </c>
      <c r="H595" s="453"/>
    </row>
    <row r="596" spans="1:30" ht="15.75" x14ac:dyDescent="0.25">
      <c r="A596" s="350" t="s">
        <v>996</v>
      </c>
      <c r="B596" s="369" t="s">
        <v>127</v>
      </c>
      <c r="C596" s="224"/>
      <c r="D596" s="355"/>
      <c r="E596" s="423"/>
      <c r="F596" s="354"/>
      <c r="G596" s="4">
        <v>3275</v>
      </c>
      <c r="H596" s="453"/>
    </row>
    <row r="597" spans="1:30" ht="15.75" x14ac:dyDescent="0.25">
      <c r="A597" s="350" t="s">
        <v>997</v>
      </c>
      <c r="B597" s="359" t="s">
        <v>128</v>
      </c>
      <c r="C597" s="224" t="s">
        <v>90</v>
      </c>
      <c r="D597" s="355">
        <v>45292</v>
      </c>
      <c r="E597" s="423">
        <v>1790</v>
      </c>
      <c r="F597" s="354">
        <v>0.2</v>
      </c>
      <c r="G597" s="4">
        <v>3275</v>
      </c>
      <c r="H597" s="453"/>
    </row>
    <row r="598" spans="1:30" ht="15.75" x14ac:dyDescent="0.25">
      <c r="A598" s="350" t="s">
        <v>998</v>
      </c>
      <c r="B598" s="359" t="s">
        <v>129</v>
      </c>
      <c r="C598" s="224" t="s">
        <v>90</v>
      </c>
      <c r="D598" s="355">
        <v>45292</v>
      </c>
      <c r="E598" s="228">
        <v>1074</v>
      </c>
      <c r="F598" s="354">
        <v>0.2</v>
      </c>
      <c r="G598" s="4">
        <v>3275</v>
      </c>
      <c r="H598" s="453"/>
    </row>
    <row r="599" spans="1:30" s="3" customFormat="1" ht="18.75" x14ac:dyDescent="0.25">
      <c r="A599" s="233" t="s">
        <v>524</v>
      </c>
      <c r="B599" s="370" t="s">
        <v>523</v>
      </c>
      <c r="C599" s="224" t="s">
        <v>90</v>
      </c>
      <c r="D599" s="355">
        <v>45292</v>
      </c>
      <c r="E599" s="423">
        <v>5319</v>
      </c>
      <c r="F599" s="354">
        <v>0.2</v>
      </c>
      <c r="G599" s="4">
        <v>3275</v>
      </c>
      <c r="H599" s="45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.75" x14ac:dyDescent="0.25">
      <c r="A600" s="233" t="s">
        <v>999</v>
      </c>
      <c r="B600" s="370" t="s">
        <v>525</v>
      </c>
      <c r="C600" s="224" t="s">
        <v>90</v>
      </c>
      <c r="D600" s="355">
        <v>45292</v>
      </c>
      <c r="E600" s="423">
        <v>2967</v>
      </c>
      <c r="F600" s="354">
        <v>0.2</v>
      </c>
      <c r="G600" s="4">
        <v>3275</v>
      </c>
      <c r="H600" s="453"/>
    </row>
    <row r="601" spans="1:30" ht="15.75" x14ac:dyDescent="0.25">
      <c r="A601" s="233" t="s">
        <v>1758</v>
      </c>
      <c r="B601" s="460" t="s">
        <v>1760</v>
      </c>
      <c r="C601" s="461"/>
      <c r="D601" s="462"/>
      <c r="E601" s="463"/>
      <c r="F601" s="464"/>
      <c r="G601" s="4"/>
      <c r="H601" s="453"/>
    </row>
    <row r="602" spans="1:30" ht="15.75" x14ac:dyDescent="0.25">
      <c r="A602" s="233" t="s">
        <v>1761</v>
      </c>
      <c r="B602" s="359" t="s">
        <v>1762</v>
      </c>
      <c r="C602" s="224" t="s">
        <v>90</v>
      </c>
      <c r="D602" s="355">
        <v>45292</v>
      </c>
      <c r="E602" s="463">
        <v>15923</v>
      </c>
      <c r="F602" s="354">
        <v>0.2</v>
      </c>
      <c r="G602" s="4"/>
      <c r="H602" s="453"/>
    </row>
    <row r="603" spans="1:30" ht="15.75" x14ac:dyDescent="0.25">
      <c r="A603" s="233" t="s">
        <v>1759</v>
      </c>
      <c r="B603" s="460" t="s">
        <v>1763</v>
      </c>
      <c r="C603" s="461"/>
      <c r="D603" s="462"/>
      <c r="E603" s="463"/>
      <c r="F603" s="464"/>
      <c r="G603" s="4"/>
      <c r="H603" s="453"/>
    </row>
    <row r="604" spans="1:30" ht="15.75" x14ac:dyDescent="0.25">
      <c r="A604" s="233" t="s">
        <v>1764</v>
      </c>
      <c r="B604" s="359" t="s">
        <v>1693</v>
      </c>
      <c r="C604" s="224" t="s">
        <v>90</v>
      </c>
      <c r="D604" s="355">
        <v>45292</v>
      </c>
      <c r="E604" s="463">
        <v>7492</v>
      </c>
      <c r="F604" s="354">
        <v>0.2</v>
      </c>
      <c r="G604" s="4"/>
      <c r="H604" s="453"/>
    </row>
    <row r="605" spans="1:30" s="4" customFormat="1" ht="15.75" x14ac:dyDescent="0.25">
      <c r="A605" s="346" t="s">
        <v>345</v>
      </c>
      <c r="B605" s="477" t="s">
        <v>44</v>
      </c>
      <c r="C605" s="478"/>
      <c r="D605" s="478"/>
      <c r="E605" s="478"/>
      <c r="F605" s="479"/>
      <c r="G605" s="4">
        <v>3275</v>
      </c>
      <c r="H605" s="453"/>
    </row>
    <row r="606" spans="1:30" s="8" customFormat="1" ht="15.75" x14ac:dyDescent="0.25">
      <c r="A606" s="350" t="s">
        <v>247</v>
      </c>
      <c r="B606" s="369" t="s">
        <v>45</v>
      </c>
      <c r="C606" s="352" t="s">
        <v>23</v>
      </c>
      <c r="D606" s="355">
        <v>45292</v>
      </c>
      <c r="E606" s="423">
        <v>2924</v>
      </c>
      <c r="F606" s="354">
        <v>0.2</v>
      </c>
      <c r="G606" s="4">
        <v>3275</v>
      </c>
      <c r="H606" s="453"/>
    </row>
    <row r="607" spans="1:30" s="8" customFormat="1" ht="35.25" customHeight="1" x14ac:dyDescent="0.25">
      <c r="A607" s="350" t="s">
        <v>248</v>
      </c>
      <c r="B607" s="369" t="s">
        <v>46</v>
      </c>
      <c r="C607" s="352" t="s">
        <v>23</v>
      </c>
      <c r="D607" s="355">
        <v>45292</v>
      </c>
      <c r="E607" s="423">
        <v>5405</v>
      </c>
      <c r="F607" s="354">
        <v>0.2</v>
      </c>
      <c r="G607" s="4">
        <v>3275</v>
      </c>
      <c r="H607" s="453"/>
    </row>
    <row r="608" spans="1:30" s="8" customFormat="1" ht="15.75" x14ac:dyDescent="0.25">
      <c r="A608" s="350" t="s">
        <v>249</v>
      </c>
      <c r="B608" s="369" t="s">
        <v>47</v>
      </c>
      <c r="C608" s="352" t="s">
        <v>24</v>
      </c>
      <c r="D608" s="355">
        <v>45292</v>
      </c>
      <c r="E608" s="423">
        <v>763</v>
      </c>
      <c r="F608" s="354">
        <v>0.2</v>
      </c>
      <c r="G608" s="4">
        <v>3275</v>
      </c>
      <c r="H608" s="453"/>
    </row>
    <row r="609" spans="1:30" ht="15.75" x14ac:dyDescent="0.25">
      <c r="A609" s="233" t="s">
        <v>250</v>
      </c>
      <c r="B609" s="370" t="s">
        <v>48</v>
      </c>
      <c r="C609" s="224"/>
      <c r="D609" s="355"/>
      <c r="E609" s="356"/>
      <c r="F609" s="354"/>
      <c r="G609" s="4">
        <v>3275</v>
      </c>
      <c r="H609" s="453"/>
    </row>
    <row r="610" spans="1:30" ht="15.75" x14ac:dyDescent="0.25">
      <c r="A610" s="233" t="s">
        <v>251</v>
      </c>
      <c r="B610" s="359" t="s">
        <v>1617</v>
      </c>
      <c r="C610" s="224" t="s">
        <v>55</v>
      </c>
      <c r="D610" s="355">
        <v>44896</v>
      </c>
      <c r="E610" s="356">
        <v>209</v>
      </c>
      <c r="F610" s="354">
        <v>0.2</v>
      </c>
      <c r="G610" s="4">
        <v>3275</v>
      </c>
      <c r="H610" s="453"/>
    </row>
    <row r="611" spans="1:30" ht="15.75" x14ac:dyDescent="0.25">
      <c r="A611" s="233" t="s">
        <v>252</v>
      </c>
      <c r="B611" s="359" t="s">
        <v>1616</v>
      </c>
      <c r="C611" s="224" t="s">
        <v>20</v>
      </c>
      <c r="D611" s="355">
        <v>45323</v>
      </c>
      <c r="E611" s="356">
        <v>157</v>
      </c>
      <c r="F611" s="354">
        <v>0.2</v>
      </c>
      <c r="G611" s="4">
        <v>3275</v>
      </c>
      <c r="H611" s="453"/>
    </row>
    <row r="612" spans="1:30" s="8" customFormat="1" ht="15.75" x14ac:dyDescent="0.25">
      <c r="A612" s="350" t="s">
        <v>253</v>
      </c>
      <c r="B612" s="369" t="s">
        <v>51</v>
      </c>
      <c r="C612" s="352" t="s">
        <v>56</v>
      </c>
      <c r="D612" s="267">
        <v>41640</v>
      </c>
      <c r="E612" s="353">
        <v>50.8</v>
      </c>
      <c r="F612" s="354">
        <v>0.2</v>
      </c>
      <c r="G612" s="4">
        <v>3275</v>
      </c>
      <c r="H612" s="453"/>
    </row>
    <row r="613" spans="1:30" s="8" customFormat="1" ht="15.75" x14ac:dyDescent="0.25">
      <c r="A613" s="350" t="s">
        <v>254</v>
      </c>
      <c r="B613" s="369" t="s">
        <v>415</v>
      </c>
      <c r="C613" s="352" t="s">
        <v>57</v>
      </c>
      <c r="D613" s="267">
        <v>44075</v>
      </c>
      <c r="E613" s="356">
        <v>2.73</v>
      </c>
      <c r="F613" s="354">
        <v>0.2</v>
      </c>
      <c r="G613" s="4">
        <v>3275</v>
      </c>
      <c r="H613" s="453"/>
    </row>
    <row r="614" spans="1:30" s="8" customFormat="1" ht="15.75" x14ac:dyDescent="0.25">
      <c r="A614" s="350" t="s">
        <v>255</v>
      </c>
      <c r="B614" s="369" t="s">
        <v>414</v>
      </c>
      <c r="C614" s="352" t="s">
        <v>58</v>
      </c>
      <c r="D614" s="267">
        <v>44075</v>
      </c>
      <c r="E614" s="356">
        <v>53.41</v>
      </c>
      <c r="F614" s="354">
        <v>0.2</v>
      </c>
      <c r="G614" s="4">
        <v>3275</v>
      </c>
      <c r="H614" s="453"/>
    </row>
    <row r="615" spans="1:30" s="8" customFormat="1" ht="18.75" x14ac:dyDescent="0.25">
      <c r="A615" s="350" t="s">
        <v>256</v>
      </c>
      <c r="B615" s="369" t="s">
        <v>52</v>
      </c>
      <c r="C615" s="352" t="s">
        <v>1392</v>
      </c>
      <c r="D615" s="267">
        <v>44927</v>
      </c>
      <c r="E615" s="356">
        <v>700</v>
      </c>
      <c r="F615" s="354">
        <v>0.2</v>
      </c>
      <c r="G615" s="4">
        <v>3275</v>
      </c>
      <c r="H615" s="453"/>
    </row>
    <row r="616" spans="1:30" s="3" customFormat="1" ht="18.75" x14ac:dyDescent="0.25">
      <c r="A616" s="233" t="s">
        <v>408</v>
      </c>
      <c r="B616" s="370" t="s">
        <v>410</v>
      </c>
      <c r="C616" s="224" t="s">
        <v>1241</v>
      </c>
      <c r="D616" s="224"/>
      <c r="E616" s="356" t="s">
        <v>412</v>
      </c>
      <c r="F616" s="354"/>
      <c r="G616" s="4">
        <v>3275</v>
      </c>
      <c r="H616" s="45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.75" x14ac:dyDescent="0.25">
      <c r="A617" s="233" t="s">
        <v>409</v>
      </c>
      <c r="B617" s="370" t="s">
        <v>411</v>
      </c>
      <c r="C617" s="224" t="s">
        <v>1241</v>
      </c>
      <c r="D617" s="224"/>
      <c r="E617" s="356" t="s">
        <v>412</v>
      </c>
      <c r="F617" s="354"/>
      <c r="G617" s="4">
        <v>3275</v>
      </c>
      <c r="H617" s="453"/>
    </row>
    <row r="618" spans="1:30" s="4" customFormat="1" ht="15.75" x14ac:dyDescent="0.25">
      <c r="A618" s="346" t="s">
        <v>257</v>
      </c>
      <c r="B618" s="477" t="s">
        <v>246</v>
      </c>
      <c r="C618" s="478"/>
      <c r="D618" s="478"/>
      <c r="E618" s="478"/>
      <c r="F618" s="479"/>
      <c r="G618" s="4">
        <v>3275</v>
      </c>
      <c r="H618" s="453"/>
    </row>
    <row r="619" spans="1:30" ht="15.75" x14ac:dyDescent="0.25">
      <c r="A619" s="233" t="s">
        <v>307</v>
      </c>
      <c r="B619" s="370" t="s">
        <v>258</v>
      </c>
      <c r="C619" s="224"/>
      <c r="D619" s="355"/>
      <c r="E619" s="356"/>
      <c r="F619" s="354"/>
      <c r="G619" s="4">
        <v>3275</v>
      </c>
      <c r="H619" s="453"/>
    </row>
    <row r="620" spans="1:30" ht="15.75" x14ac:dyDescent="0.25">
      <c r="A620" s="233" t="s">
        <v>239</v>
      </c>
      <c r="B620" s="359" t="s">
        <v>259</v>
      </c>
      <c r="C620" s="224" t="s">
        <v>392</v>
      </c>
      <c r="D620" s="355">
        <v>45312</v>
      </c>
      <c r="E620" s="423">
        <v>2273.3000000000002</v>
      </c>
      <c r="F620" s="354">
        <v>0.2</v>
      </c>
      <c r="G620" s="4">
        <v>3275</v>
      </c>
      <c r="H620" s="453"/>
    </row>
    <row r="621" spans="1:30" ht="15.75" x14ac:dyDescent="0.25">
      <c r="A621" s="233" t="s">
        <v>308</v>
      </c>
      <c r="B621" s="359" t="s">
        <v>399</v>
      </c>
      <c r="C621" s="224" t="s">
        <v>392</v>
      </c>
      <c r="D621" s="355">
        <v>45312</v>
      </c>
      <c r="E621" s="423">
        <v>4868.8</v>
      </c>
      <c r="F621" s="354">
        <v>0.2</v>
      </c>
      <c r="G621" s="4">
        <v>3275</v>
      </c>
      <c r="H621" s="453"/>
    </row>
    <row r="622" spans="1:30" ht="15.75" x14ac:dyDescent="0.25">
      <c r="A622" s="233" t="s">
        <v>309</v>
      </c>
      <c r="B622" s="359" t="s">
        <v>400</v>
      </c>
      <c r="C622" s="224" t="s">
        <v>392</v>
      </c>
      <c r="D622" s="355">
        <v>45312</v>
      </c>
      <c r="E622" s="423">
        <v>4868.8</v>
      </c>
      <c r="F622" s="354">
        <v>0.2</v>
      </c>
      <c r="G622" s="4">
        <v>3275</v>
      </c>
      <c r="H622" s="453"/>
    </row>
    <row r="623" spans="1:30" ht="15.75" x14ac:dyDescent="0.25">
      <c r="A623" s="233" t="s">
        <v>310</v>
      </c>
      <c r="B623" s="359" t="s">
        <v>1023</v>
      </c>
      <c r="C623" s="224" t="s">
        <v>392</v>
      </c>
      <c r="D623" s="355">
        <v>45312</v>
      </c>
      <c r="E623" s="423">
        <v>7553.8</v>
      </c>
      <c r="F623" s="354">
        <v>0.2</v>
      </c>
      <c r="G623" s="4">
        <v>3275</v>
      </c>
      <c r="H623" s="453"/>
    </row>
    <row r="624" spans="1:30" ht="15.75" x14ac:dyDescent="0.25">
      <c r="A624" s="233" t="s">
        <v>311</v>
      </c>
      <c r="B624" s="359" t="s">
        <v>401</v>
      </c>
      <c r="C624" s="224" t="s">
        <v>392</v>
      </c>
      <c r="D624" s="355">
        <v>45312</v>
      </c>
      <c r="E624" s="423">
        <v>13818.8</v>
      </c>
      <c r="F624" s="354">
        <v>0.2</v>
      </c>
      <c r="G624" s="4">
        <v>3275</v>
      </c>
      <c r="H624" s="453"/>
    </row>
    <row r="625" spans="1:8" ht="15.75" x14ac:dyDescent="0.25">
      <c r="A625" s="233" t="s">
        <v>312</v>
      </c>
      <c r="B625" s="359" t="s">
        <v>261</v>
      </c>
      <c r="C625" s="224" t="s">
        <v>392</v>
      </c>
      <c r="D625" s="355">
        <v>45312</v>
      </c>
      <c r="E625" s="423">
        <v>12100.4</v>
      </c>
      <c r="F625" s="354">
        <v>0.2</v>
      </c>
      <c r="G625" s="4">
        <v>3275</v>
      </c>
      <c r="H625" s="453"/>
    </row>
    <row r="626" spans="1:8" ht="15.75" x14ac:dyDescent="0.25">
      <c r="A626" s="233" t="s">
        <v>313</v>
      </c>
      <c r="B626" s="359" t="s">
        <v>262</v>
      </c>
      <c r="C626" s="224" t="s">
        <v>392</v>
      </c>
      <c r="D626" s="355">
        <v>45312</v>
      </c>
      <c r="E626" s="423">
        <v>13013.3</v>
      </c>
      <c r="F626" s="354">
        <v>0.2</v>
      </c>
      <c r="G626" s="4">
        <v>3275</v>
      </c>
      <c r="H626" s="453"/>
    </row>
    <row r="627" spans="1:8" ht="15.75" x14ac:dyDescent="0.25">
      <c r="A627" s="233" t="s">
        <v>314</v>
      </c>
      <c r="B627" s="359" t="s">
        <v>263</v>
      </c>
      <c r="C627" s="224" t="s">
        <v>392</v>
      </c>
      <c r="D627" s="355">
        <v>45312</v>
      </c>
      <c r="E627" s="423">
        <v>11277</v>
      </c>
      <c r="F627" s="354">
        <v>0.2</v>
      </c>
      <c r="G627" s="4">
        <v>3275</v>
      </c>
      <c r="H627" s="453"/>
    </row>
    <row r="628" spans="1:8" ht="15.75" x14ac:dyDescent="0.25">
      <c r="A628" s="233" t="s">
        <v>315</v>
      </c>
      <c r="B628" s="359" t="s">
        <v>264</v>
      </c>
      <c r="C628" s="224" t="s">
        <v>392</v>
      </c>
      <c r="D628" s="355">
        <v>45312</v>
      </c>
      <c r="E628" s="423">
        <v>14069.4</v>
      </c>
      <c r="F628" s="354">
        <v>0.2</v>
      </c>
      <c r="G628" s="4">
        <v>3275</v>
      </c>
      <c r="H628" s="453"/>
    </row>
    <row r="629" spans="1:8" ht="15.75" x14ac:dyDescent="0.25">
      <c r="A629" s="233" t="s">
        <v>316</v>
      </c>
      <c r="B629" s="359" t="s">
        <v>265</v>
      </c>
      <c r="C629" s="224" t="s">
        <v>392</v>
      </c>
      <c r="D629" s="355">
        <v>45312</v>
      </c>
      <c r="E629" s="423">
        <v>18437</v>
      </c>
      <c r="F629" s="354">
        <v>0.2</v>
      </c>
      <c r="G629" s="4">
        <v>3275</v>
      </c>
      <c r="H629" s="453"/>
    </row>
    <row r="630" spans="1:8" ht="15.75" x14ac:dyDescent="0.25">
      <c r="A630" s="233" t="s">
        <v>317</v>
      </c>
      <c r="B630" s="359" t="s">
        <v>402</v>
      </c>
      <c r="C630" s="224" t="s">
        <v>392</v>
      </c>
      <c r="D630" s="355">
        <v>45312</v>
      </c>
      <c r="E630" s="423">
        <v>19045.599999999999</v>
      </c>
      <c r="F630" s="354">
        <v>0.2</v>
      </c>
      <c r="G630" s="4">
        <v>3275</v>
      </c>
      <c r="H630" s="453"/>
    </row>
    <row r="631" spans="1:8" ht="15.75" x14ac:dyDescent="0.25">
      <c r="A631" s="233" t="s">
        <v>318</v>
      </c>
      <c r="B631" s="359" t="s">
        <v>266</v>
      </c>
      <c r="C631" s="224" t="s">
        <v>392</v>
      </c>
      <c r="D631" s="355">
        <v>45312</v>
      </c>
      <c r="E631" s="423">
        <v>20030.099999999999</v>
      </c>
      <c r="F631" s="354">
        <v>0.2</v>
      </c>
      <c r="G631" s="4">
        <v>3275</v>
      </c>
      <c r="H631" s="453"/>
    </row>
    <row r="632" spans="1:8" ht="15.75" x14ac:dyDescent="0.25">
      <c r="A632" s="233" t="s">
        <v>319</v>
      </c>
      <c r="B632" s="359" t="s">
        <v>267</v>
      </c>
      <c r="C632" s="224" t="s">
        <v>392</v>
      </c>
      <c r="D632" s="355">
        <v>45312</v>
      </c>
      <c r="E632" s="423">
        <v>1575.2</v>
      </c>
      <c r="F632" s="354">
        <v>0.2</v>
      </c>
      <c r="G632" s="4">
        <v>3275</v>
      </c>
      <c r="H632" s="453"/>
    </row>
    <row r="633" spans="1:8" ht="15.75" x14ac:dyDescent="0.25">
      <c r="A633" s="233" t="s">
        <v>320</v>
      </c>
      <c r="B633" s="359" t="s">
        <v>268</v>
      </c>
      <c r="C633" s="224" t="s">
        <v>392</v>
      </c>
      <c r="D633" s="355">
        <v>45312</v>
      </c>
      <c r="E633" s="423">
        <v>4815.1000000000004</v>
      </c>
      <c r="F633" s="354">
        <v>0.2</v>
      </c>
      <c r="G633" s="4">
        <v>3275</v>
      </c>
      <c r="H633" s="453"/>
    </row>
    <row r="634" spans="1:8" ht="15.75" x14ac:dyDescent="0.25">
      <c r="A634" s="233" t="s">
        <v>321</v>
      </c>
      <c r="B634" s="359" t="s">
        <v>269</v>
      </c>
      <c r="C634" s="224" t="s">
        <v>392</v>
      </c>
      <c r="D634" s="355">
        <v>45312</v>
      </c>
      <c r="E634" s="423">
        <v>2076.4</v>
      </c>
      <c r="F634" s="354">
        <v>0.2</v>
      </c>
      <c r="G634" s="4">
        <v>3275</v>
      </c>
      <c r="H634" s="453"/>
    </row>
    <row r="635" spans="1:8" ht="15.75" x14ac:dyDescent="0.25">
      <c r="A635" s="233" t="s">
        <v>1021</v>
      </c>
      <c r="B635" s="359" t="s">
        <v>1240</v>
      </c>
      <c r="C635" s="224" t="s">
        <v>392</v>
      </c>
      <c r="D635" s="355">
        <v>45312</v>
      </c>
      <c r="E635" s="423">
        <v>4171.63</v>
      </c>
      <c r="F635" s="354">
        <v>0.2</v>
      </c>
      <c r="G635" s="4">
        <v>3275</v>
      </c>
      <c r="H635" s="453"/>
    </row>
    <row r="636" spans="1:8" ht="15.75" x14ac:dyDescent="0.25">
      <c r="A636" s="233" t="s">
        <v>322</v>
      </c>
      <c r="B636" s="370" t="s">
        <v>270</v>
      </c>
      <c r="C636" s="224"/>
      <c r="D636" s="355"/>
      <c r="E636" s="356"/>
      <c r="F636" s="354"/>
      <c r="G636" s="4">
        <v>3275</v>
      </c>
      <c r="H636" s="453"/>
    </row>
    <row r="637" spans="1:8" ht="15.75" x14ac:dyDescent="0.25">
      <c r="A637" s="233" t="s">
        <v>323</v>
      </c>
      <c r="B637" s="359" t="s">
        <v>259</v>
      </c>
      <c r="C637" s="224" t="s">
        <v>392</v>
      </c>
      <c r="D637" s="355">
        <v>45312</v>
      </c>
      <c r="E637" s="423">
        <v>11008.5</v>
      </c>
      <c r="F637" s="354">
        <v>0.2</v>
      </c>
      <c r="G637" s="4">
        <v>3275</v>
      </c>
      <c r="H637" s="453"/>
    </row>
    <row r="638" spans="1:8" ht="15.75" x14ac:dyDescent="0.25">
      <c r="A638" s="233" t="s">
        <v>324</v>
      </c>
      <c r="B638" s="359" t="s">
        <v>271</v>
      </c>
      <c r="C638" s="224" t="s">
        <v>392</v>
      </c>
      <c r="D638" s="355">
        <v>45312</v>
      </c>
      <c r="E638" s="423">
        <v>24361.899999999998</v>
      </c>
      <c r="F638" s="354">
        <v>0.2</v>
      </c>
      <c r="G638" s="4">
        <v>3275</v>
      </c>
      <c r="H638" s="453"/>
    </row>
    <row r="639" spans="1:8" ht="35.25" customHeight="1" x14ac:dyDescent="0.25">
      <c r="A639" s="233" t="s">
        <v>325</v>
      </c>
      <c r="B639" s="359" t="s">
        <v>272</v>
      </c>
      <c r="C639" s="224" t="s">
        <v>392</v>
      </c>
      <c r="D639" s="355">
        <v>45312</v>
      </c>
      <c r="E639" s="423">
        <v>27941.899999999998</v>
      </c>
      <c r="F639" s="354">
        <v>0.2</v>
      </c>
      <c r="G639" s="4">
        <v>3275</v>
      </c>
      <c r="H639" s="453"/>
    </row>
    <row r="640" spans="1:8" ht="15.75" x14ac:dyDescent="0.25">
      <c r="A640" s="233" t="s">
        <v>326</v>
      </c>
      <c r="B640" s="359" t="s">
        <v>403</v>
      </c>
      <c r="C640" s="224" t="s">
        <v>392</v>
      </c>
      <c r="D640" s="355">
        <v>45312</v>
      </c>
      <c r="E640" s="423">
        <v>36927.699999999997</v>
      </c>
      <c r="F640" s="354">
        <v>0.2</v>
      </c>
      <c r="G640" s="4">
        <v>3275</v>
      </c>
      <c r="H640" s="453"/>
    </row>
    <row r="641" spans="1:8" ht="15.75" x14ac:dyDescent="0.25">
      <c r="A641" s="233" t="s">
        <v>327</v>
      </c>
      <c r="B641" s="359" t="s">
        <v>261</v>
      </c>
      <c r="C641" s="224" t="s">
        <v>392</v>
      </c>
      <c r="D641" s="355">
        <v>45312</v>
      </c>
      <c r="E641" s="423">
        <v>36820.300000000003</v>
      </c>
      <c r="F641" s="354">
        <v>0.2</v>
      </c>
      <c r="G641" s="4">
        <v>3275</v>
      </c>
      <c r="H641" s="453"/>
    </row>
    <row r="642" spans="1:8" ht="15.75" x14ac:dyDescent="0.25">
      <c r="A642" s="233" t="s">
        <v>328</v>
      </c>
      <c r="B642" s="359" t="s">
        <v>262</v>
      </c>
      <c r="C642" s="224" t="s">
        <v>392</v>
      </c>
      <c r="D642" s="355">
        <v>45312</v>
      </c>
      <c r="E642" s="423">
        <v>40257.1</v>
      </c>
      <c r="F642" s="354">
        <v>0.2</v>
      </c>
      <c r="G642" s="4">
        <v>3275</v>
      </c>
      <c r="H642" s="453"/>
    </row>
    <row r="643" spans="1:8" ht="15.75" x14ac:dyDescent="0.25">
      <c r="A643" s="233" t="s">
        <v>329</v>
      </c>
      <c r="B643" s="359" t="s">
        <v>263</v>
      </c>
      <c r="C643" s="224" t="s">
        <v>392</v>
      </c>
      <c r="D643" s="355">
        <v>45312</v>
      </c>
      <c r="E643" s="423">
        <v>37715.300000000003</v>
      </c>
      <c r="F643" s="354">
        <v>0.2</v>
      </c>
      <c r="G643" s="4">
        <v>3275</v>
      </c>
      <c r="H643" s="453"/>
    </row>
    <row r="644" spans="1:8" ht="15.75" x14ac:dyDescent="0.25">
      <c r="A644" s="233" t="s">
        <v>330</v>
      </c>
      <c r="B644" s="359" t="s">
        <v>264</v>
      </c>
      <c r="C644" s="224" t="s">
        <v>392</v>
      </c>
      <c r="D644" s="355">
        <v>45312</v>
      </c>
      <c r="E644" s="423">
        <v>39183.1</v>
      </c>
      <c r="F644" s="354">
        <v>0.2</v>
      </c>
      <c r="G644" s="4">
        <v>3275</v>
      </c>
      <c r="H644" s="453"/>
    </row>
    <row r="645" spans="1:8" ht="15.75" x14ac:dyDescent="0.25">
      <c r="A645" s="233" t="s">
        <v>331</v>
      </c>
      <c r="B645" s="359" t="s">
        <v>265</v>
      </c>
      <c r="C645" s="224" t="s">
        <v>392</v>
      </c>
      <c r="D645" s="355">
        <v>45312</v>
      </c>
      <c r="E645" s="423">
        <v>45627.1</v>
      </c>
      <c r="F645" s="354">
        <v>0.2</v>
      </c>
      <c r="G645" s="4">
        <v>3275</v>
      </c>
      <c r="H645" s="453"/>
    </row>
    <row r="646" spans="1:8" ht="15.75" x14ac:dyDescent="0.25">
      <c r="A646" s="233" t="s">
        <v>332</v>
      </c>
      <c r="B646" s="359" t="s">
        <v>273</v>
      </c>
      <c r="C646" s="224" t="s">
        <v>392</v>
      </c>
      <c r="D646" s="355">
        <v>45312</v>
      </c>
      <c r="E646" s="423">
        <v>44660.5</v>
      </c>
      <c r="F646" s="354">
        <v>0.2</v>
      </c>
      <c r="G646" s="4">
        <v>3275</v>
      </c>
      <c r="H646" s="453"/>
    </row>
    <row r="647" spans="1:8" ht="15.75" x14ac:dyDescent="0.25">
      <c r="A647" s="233" t="s">
        <v>333</v>
      </c>
      <c r="B647" s="359" t="s">
        <v>266</v>
      </c>
      <c r="C647" s="224" t="s">
        <v>392</v>
      </c>
      <c r="D647" s="355">
        <v>45312</v>
      </c>
      <c r="E647" s="423">
        <v>54237</v>
      </c>
      <c r="F647" s="354">
        <v>0.2</v>
      </c>
      <c r="G647" s="4">
        <v>3275</v>
      </c>
      <c r="H647" s="453"/>
    </row>
    <row r="648" spans="1:8" ht="15.75" x14ac:dyDescent="0.25">
      <c r="A648" s="233" t="s">
        <v>334</v>
      </c>
      <c r="B648" s="359" t="s">
        <v>267</v>
      </c>
      <c r="C648" s="224" t="s">
        <v>392</v>
      </c>
      <c r="D648" s="355">
        <v>45312</v>
      </c>
      <c r="E648" s="423">
        <v>9075.3000000000011</v>
      </c>
      <c r="F648" s="354">
        <v>0.2</v>
      </c>
      <c r="G648" s="4">
        <v>3275</v>
      </c>
      <c r="H648" s="453"/>
    </row>
    <row r="649" spans="1:8" ht="15.75" x14ac:dyDescent="0.25">
      <c r="A649" s="233" t="s">
        <v>335</v>
      </c>
      <c r="B649" s="359" t="s">
        <v>268</v>
      </c>
      <c r="C649" s="224" t="s">
        <v>392</v>
      </c>
      <c r="D649" s="355">
        <v>45312</v>
      </c>
      <c r="E649" s="423">
        <v>10077.699999999999</v>
      </c>
      <c r="F649" s="354">
        <v>0.2</v>
      </c>
      <c r="G649" s="4">
        <v>3275</v>
      </c>
      <c r="H649" s="453"/>
    </row>
    <row r="650" spans="1:8" ht="15.75" x14ac:dyDescent="0.25">
      <c r="A650" s="233" t="s">
        <v>336</v>
      </c>
      <c r="B650" s="359" t="s">
        <v>269</v>
      </c>
      <c r="C650" s="224" t="s">
        <v>392</v>
      </c>
      <c r="D650" s="355">
        <v>45312</v>
      </c>
      <c r="E650" s="423">
        <v>9666</v>
      </c>
      <c r="F650" s="354">
        <v>0.2</v>
      </c>
      <c r="G650" s="4">
        <v>3275</v>
      </c>
      <c r="H650" s="453"/>
    </row>
    <row r="651" spans="1:8" ht="15.75" x14ac:dyDescent="0.25">
      <c r="A651" s="233" t="s">
        <v>1577</v>
      </c>
      <c r="B651" s="370" t="s">
        <v>274</v>
      </c>
      <c r="C651" s="224"/>
      <c r="D651" s="355"/>
      <c r="E651" s="423"/>
      <c r="F651" s="354"/>
      <c r="G651" s="4">
        <v>3275</v>
      </c>
      <c r="H651" s="453"/>
    </row>
    <row r="652" spans="1:8" ht="15.75" x14ac:dyDescent="0.25">
      <c r="A652" s="233" t="s">
        <v>1578</v>
      </c>
      <c r="B652" s="359" t="s">
        <v>269</v>
      </c>
      <c r="C652" s="224" t="s">
        <v>392</v>
      </c>
      <c r="D652" s="355">
        <v>45312</v>
      </c>
      <c r="E652" s="423">
        <v>22375</v>
      </c>
      <c r="F652" s="354">
        <v>0.2</v>
      </c>
      <c r="G652" s="4">
        <v>3275</v>
      </c>
      <c r="H652" s="453"/>
    </row>
    <row r="653" spans="1:8" ht="15.75" x14ac:dyDescent="0.25">
      <c r="A653" s="233" t="s">
        <v>1579</v>
      </c>
      <c r="B653" s="359" t="s">
        <v>275</v>
      </c>
      <c r="C653" s="224" t="s">
        <v>392</v>
      </c>
      <c r="D653" s="355">
        <v>45312</v>
      </c>
      <c r="E653" s="423">
        <v>5370</v>
      </c>
      <c r="F653" s="354">
        <v>0.2</v>
      </c>
      <c r="G653" s="4">
        <v>3275</v>
      </c>
      <c r="H653" s="453"/>
    </row>
    <row r="654" spans="1:8" ht="15.75" x14ac:dyDescent="0.25">
      <c r="A654" s="233" t="s">
        <v>337</v>
      </c>
      <c r="B654" s="370" t="s">
        <v>276</v>
      </c>
      <c r="C654" s="224"/>
      <c r="D654" s="355"/>
      <c r="E654" s="423"/>
      <c r="F654" s="354"/>
      <c r="G654" s="4">
        <v>3275</v>
      </c>
      <c r="H654" s="453"/>
    </row>
    <row r="655" spans="1:8" ht="15.75" x14ac:dyDescent="0.25">
      <c r="A655" s="233" t="s">
        <v>338</v>
      </c>
      <c r="B655" s="359" t="s">
        <v>269</v>
      </c>
      <c r="C655" s="224" t="s">
        <v>392</v>
      </c>
      <c r="D655" s="355">
        <v>45312</v>
      </c>
      <c r="E655" s="423">
        <v>17810.5</v>
      </c>
      <c r="F655" s="354">
        <v>0.2</v>
      </c>
      <c r="G655" s="4">
        <v>3275</v>
      </c>
      <c r="H655" s="453"/>
    </row>
    <row r="656" spans="1:8" ht="15.75" x14ac:dyDescent="0.25">
      <c r="A656" s="233" t="s">
        <v>341</v>
      </c>
      <c r="B656" s="359" t="s">
        <v>275</v>
      </c>
      <c r="C656" s="224" t="s">
        <v>392</v>
      </c>
      <c r="D656" s="355">
        <v>45312</v>
      </c>
      <c r="E656" s="423">
        <v>4313.9000000000005</v>
      </c>
      <c r="F656" s="354">
        <v>0.2</v>
      </c>
      <c r="G656" s="4">
        <v>3275</v>
      </c>
      <c r="H656" s="453"/>
    </row>
    <row r="657" spans="1:8" ht="15.75" x14ac:dyDescent="0.25">
      <c r="A657" s="233" t="s">
        <v>342</v>
      </c>
      <c r="B657" s="359" t="s">
        <v>260</v>
      </c>
      <c r="C657" s="224" t="s">
        <v>392</v>
      </c>
      <c r="D657" s="355">
        <v>45312</v>
      </c>
      <c r="E657" s="423">
        <v>8055</v>
      </c>
      <c r="F657" s="354">
        <v>0.2</v>
      </c>
      <c r="G657" s="4">
        <v>3275</v>
      </c>
      <c r="H657" s="453"/>
    </row>
    <row r="658" spans="1:8" ht="15.75" x14ac:dyDescent="0.25">
      <c r="A658" s="233" t="s">
        <v>356</v>
      </c>
      <c r="B658" s="370" t="s">
        <v>277</v>
      </c>
      <c r="C658" s="224"/>
      <c r="D658" s="355"/>
      <c r="E658" s="423"/>
      <c r="F658" s="354"/>
      <c r="G658" s="4">
        <v>3275</v>
      </c>
      <c r="H658" s="453"/>
    </row>
    <row r="659" spans="1:8" ht="15.75" x14ac:dyDescent="0.25">
      <c r="A659" s="233" t="s">
        <v>357</v>
      </c>
      <c r="B659" s="359" t="s">
        <v>269</v>
      </c>
      <c r="C659" s="224" t="s">
        <v>392</v>
      </c>
      <c r="D659" s="355">
        <v>45312</v>
      </c>
      <c r="E659" s="423">
        <v>4564.5</v>
      </c>
      <c r="F659" s="354">
        <v>0.2</v>
      </c>
      <c r="G659" s="4">
        <v>3275</v>
      </c>
      <c r="H659" s="453"/>
    </row>
    <row r="660" spans="1:8" ht="15.75" x14ac:dyDescent="0.25">
      <c r="A660" s="233" t="s">
        <v>358</v>
      </c>
      <c r="B660" s="359" t="s">
        <v>275</v>
      </c>
      <c r="C660" s="224" t="s">
        <v>392</v>
      </c>
      <c r="D660" s="355">
        <v>45312</v>
      </c>
      <c r="E660" s="423">
        <v>1056.0999999999999</v>
      </c>
      <c r="F660" s="354">
        <v>0.2</v>
      </c>
      <c r="G660" s="4">
        <v>3275</v>
      </c>
      <c r="H660" s="453"/>
    </row>
    <row r="661" spans="1:8" ht="15.75" x14ac:dyDescent="0.25">
      <c r="A661" s="233" t="s">
        <v>361</v>
      </c>
      <c r="B661" s="370" t="s">
        <v>278</v>
      </c>
      <c r="C661" s="224"/>
      <c r="D661" s="355"/>
      <c r="E661" s="423"/>
      <c r="F661" s="354"/>
      <c r="G661" s="4">
        <v>3275</v>
      </c>
      <c r="H661" s="453"/>
    </row>
    <row r="662" spans="1:8" ht="15.75" x14ac:dyDescent="0.25">
      <c r="A662" s="233" t="s">
        <v>362</v>
      </c>
      <c r="B662" s="359" t="s">
        <v>260</v>
      </c>
      <c r="C662" s="224" t="s">
        <v>392</v>
      </c>
      <c r="D662" s="355">
        <v>45312</v>
      </c>
      <c r="E662" s="423">
        <v>7160</v>
      </c>
      <c r="F662" s="354">
        <v>0.2</v>
      </c>
      <c r="G662" s="4">
        <v>3275</v>
      </c>
      <c r="H662" s="453"/>
    </row>
    <row r="663" spans="1:8" ht="31.5" customHeight="1" x14ac:dyDescent="0.25">
      <c r="A663" s="233" t="s">
        <v>365</v>
      </c>
      <c r="B663" s="370" t="s">
        <v>279</v>
      </c>
      <c r="C663" s="224"/>
      <c r="D663" s="355"/>
      <c r="E663" s="356"/>
      <c r="F663" s="354"/>
      <c r="G663" s="4">
        <v>3275</v>
      </c>
      <c r="H663" s="453"/>
    </row>
    <row r="664" spans="1:8" ht="51" customHeight="1" x14ac:dyDescent="0.25">
      <c r="A664" s="233" t="s">
        <v>238</v>
      </c>
      <c r="B664" s="359" t="s">
        <v>280</v>
      </c>
      <c r="C664" s="224" t="s">
        <v>392</v>
      </c>
      <c r="D664" s="355">
        <v>45312</v>
      </c>
      <c r="E664" s="423">
        <v>2165.9</v>
      </c>
      <c r="F664" s="354">
        <v>0.2</v>
      </c>
      <c r="G664" s="4">
        <v>3275</v>
      </c>
      <c r="H664" s="453"/>
    </row>
    <row r="665" spans="1:8" ht="36.75" customHeight="1" x14ac:dyDescent="0.25">
      <c r="A665" s="233" t="s">
        <v>366</v>
      </c>
      <c r="B665" s="359" t="s">
        <v>281</v>
      </c>
      <c r="C665" s="224" t="s">
        <v>392</v>
      </c>
      <c r="D665" s="355">
        <v>45312</v>
      </c>
      <c r="E665" s="423">
        <v>2165.9</v>
      </c>
      <c r="F665" s="354">
        <v>0.2</v>
      </c>
      <c r="G665" s="4">
        <v>3275</v>
      </c>
      <c r="H665" s="453"/>
    </row>
    <row r="666" spans="1:8" ht="15.75" x14ac:dyDescent="0.25">
      <c r="A666" s="233" t="s">
        <v>242</v>
      </c>
      <c r="B666" s="359" t="s">
        <v>275</v>
      </c>
      <c r="C666" s="224" t="s">
        <v>392</v>
      </c>
      <c r="D666" s="355">
        <v>45312</v>
      </c>
      <c r="E666" s="423">
        <v>2165.9</v>
      </c>
      <c r="F666" s="354">
        <v>0.2</v>
      </c>
      <c r="G666" s="4">
        <v>3275</v>
      </c>
      <c r="H666" s="453"/>
    </row>
    <row r="667" spans="1:8" ht="15.75" x14ac:dyDescent="0.25">
      <c r="A667" s="233" t="s">
        <v>383</v>
      </c>
      <c r="B667" s="359" t="s">
        <v>282</v>
      </c>
      <c r="C667" s="224" t="s">
        <v>392</v>
      </c>
      <c r="D667" s="355">
        <v>45312</v>
      </c>
      <c r="E667" s="423">
        <v>2165.9</v>
      </c>
      <c r="F667" s="354">
        <v>0.2</v>
      </c>
      <c r="G667" s="4">
        <v>3275</v>
      </c>
      <c r="H667" s="453"/>
    </row>
    <row r="668" spans="1:8" s="8" customFormat="1" ht="31.5" customHeight="1" x14ac:dyDescent="0.25">
      <c r="A668" s="350" t="s">
        <v>367</v>
      </c>
      <c r="B668" s="369" t="s">
        <v>286</v>
      </c>
      <c r="C668" s="352"/>
      <c r="D668" s="267"/>
      <c r="E668" s="423"/>
      <c r="F668" s="354"/>
      <c r="G668" s="4">
        <v>3275</v>
      </c>
      <c r="H668" s="453"/>
    </row>
    <row r="669" spans="1:8" ht="15.75" x14ac:dyDescent="0.25">
      <c r="A669" s="233" t="s">
        <v>1580</v>
      </c>
      <c r="B669" s="359" t="s">
        <v>285</v>
      </c>
      <c r="C669" s="224" t="s">
        <v>392</v>
      </c>
      <c r="D669" s="355">
        <v>45292</v>
      </c>
      <c r="E669" s="423">
        <v>2685</v>
      </c>
      <c r="F669" s="354">
        <v>0.2</v>
      </c>
      <c r="G669" s="4">
        <v>3275</v>
      </c>
      <c r="H669" s="453"/>
    </row>
    <row r="670" spans="1:8" ht="38.25" customHeight="1" x14ac:dyDescent="0.25">
      <c r="A670" s="233" t="s">
        <v>1581</v>
      </c>
      <c r="B670" s="359" t="s">
        <v>287</v>
      </c>
      <c r="C670" s="224" t="s">
        <v>392</v>
      </c>
      <c r="D670" s="355">
        <v>45292</v>
      </c>
      <c r="E670" s="423">
        <v>4027.5</v>
      </c>
      <c r="F670" s="354">
        <v>0.2</v>
      </c>
      <c r="G670" s="4">
        <v>3275</v>
      </c>
      <c r="H670" s="453"/>
    </row>
    <row r="671" spans="1:8" ht="15.75" x14ac:dyDescent="0.25">
      <c r="A671" s="233" t="s">
        <v>1582</v>
      </c>
      <c r="B671" s="359" t="s">
        <v>283</v>
      </c>
      <c r="C671" s="224" t="s">
        <v>392</v>
      </c>
      <c r="D671" s="355">
        <v>45292</v>
      </c>
      <c r="E671" s="423">
        <v>4654</v>
      </c>
      <c r="F671" s="354">
        <v>0.2</v>
      </c>
      <c r="G671" s="4">
        <v>3275</v>
      </c>
      <c r="H671" s="453"/>
    </row>
    <row r="672" spans="1:8" ht="15.75" x14ac:dyDescent="0.25">
      <c r="A672" s="233" t="s">
        <v>1583</v>
      </c>
      <c r="B672" s="359" t="s">
        <v>261</v>
      </c>
      <c r="C672" s="224" t="s">
        <v>392</v>
      </c>
      <c r="D672" s="355">
        <v>45292</v>
      </c>
      <c r="E672" s="423">
        <v>4385.5</v>
      </c>
      <c r="F672" s="354">
        <v>0.2</v>
      </c>
      <c r="G672" s="4">
        <v>3275</v>
      </c>
      <c r="H672" s="453"/>
    </row>
    <row r="673" spans="1:8" ht="15.75" x14ac:dyDescent="0.25">
      <c r="A673" s="233" t="s">
        <v>1584</v>
      </c>
      <c r="B673" s="359" t="s">
        <v>262</v>
      </c>
      <c r="C673" s="224" t="s">
        <v>392</v>
      </c>
      <c r="D673" s="355">
        <v>45292</v>
      </c>
      <c r="E673" s="423">
        <v>4475</v>
      </c>
      <c r="F673" s="354">
        <v>0.2</v>
      </c>
      <c r="G673" s="4">
        <v>3275</v>
      </c>
      <c r="H673" s="453"/>
    </row>
    <row r="674" spans="1:8" ht="15.75" x14ac:dyDescent="0.25">
      <c r="A674" s="233" t="s">
        <v>1585</v>
      </c>
      <c r="B674" s="359" t="s">
        <v>263</v>
      </c>
      <c r="C674" s="224" t="s">
        <v>392</v>
      </c>
      <c r="D674" s="355">
        <v>45292</v>
      </c>
      <c r="E674" s="423">
        <v>4296</v>
      </c>
      <c r="F674" s="354">
        <v>0.2</v>
      </c>
      <c r="G674" s="4">
        <v>3275</v>
      </c>
      <c r="H674" s="453"/>
    </row>
    <row r="675" spans="1:8" ht="15.75" x14ac:dyDescent="0.25">
      <c r="A675" s="233" t="s">
        <v>1586</v>
      </c>
      <c r="B675" s="359" t="s">
        <v>264</v>
      </c>
      <c r="C675" s="224" t="s">
        <v>392</v>
      </c>
      <c r="D675" s="355">
        <v>45292</v>
      </c>
      <c r="E675" s="423">
        <v>4743.5</v>
      </c>
      <c r="F675" s="354">
        <v>0.2</v>
      </c>
      <c r="G675" s="4">
        <v>3275</v>
      </c>
      <c r="H675" s="453"/>
    </row>
    <row r="676" spans="1:8" ht="15.75" x14ac:dyDescent="0.25">
      <c r="A676" s="233" t="s">
        <v>1587</v>
      </c>
      <c r="B676" s="359" t="s">
        <v>265</v>
      </c>
      <c r="C676" s="224" t="s">
        <v>392</v>
      </c>
      <c r="D676" s="355">
        <v>45292</v>
      </c>
      <c r="E676" s="423">
        <v>5083.5999999999995</v>
      </c>
      <c r="F676" s="354">
        <v>0.2</v>
      </c>
      <c r="G676" s="4">
        <v>3275</v>
      </c>
      <c r="H676" s="453"/>
    </row>
    <row r="677" spans="1:8" ht="15.75" x14ac:dyDescent="0.25">
      <c r="A677" s="233" t="s">
        <v>1588</v>
      </c>
      <c r="B677" s="359" t="s">
        <v>284</v>
      </c>
      <c r="C677" s="224" t="s">
        <v>392</v>
      </c>
      <c r="D677" s="355">
        <v>45292</v>
      </c>
      <c r="E677" s="423">
        <v>5871.2</v>
      </c>
      <c r="F677" s="354">
        <v>0.2</v>
      </c>
      <c r="G677" s="4">
        <v>3275</v>
      </c>
      <c r="H677" s="453"/>
    </row>
    <row r="678" spans="1:8" ht="15.75" x14ac:dyDescent="0.25">
      <c r="A678" s="233" t="s">
        <v>1589</v>
      </c>
      <c r="B678" s="359" t="s">
        <v>266</v>
      </c>
      <c r="C678" s="224" t="s">
        <v>392</v>
      </c>
      <c r="D678" s="355">
        <v>45292</v>
      </c>
      <c r="E678" s="423">
        <v>7607.5</v>
      </c>
      <c r="F678" s="354">
        <v>0.2</v>
      </c>
      <c r="G678" s="4">
        <v>3275</v>
      </c>
      <c r="H678" s="453"/>
    </row>
    <row r="679" spans="1:8" ht="15.75" x14ac:dyDescent="0.25">
      <c r="A679" s="233" t="s">
        <v>1590</v>
      </c>
      <c r="B679" s="359" t="s">
        <v>259</v>
      </c>
      <c r="C679" s="224" t="s">
        <v>392</v>
      </c>
      <c r="D679" s="355">
        <v>45292</v>
      </c>
      <c r="E679" s="423">
        <v>1861.6000000000001</v>
      </c>
      <c r="F679" s="354">
        <v>0.2</v>
      </c>
      <c r="G679" s="4">
        <v>3275</v>
      </c>
      <c r="H679" s="453"/>
    </row>
    <row r="680" spans="1:8" ht="15.75" x14ac:dyDescent="0.25">
      <c r="A680" s="233" t="s">
        <v>1591</v>
      </c>
      <c r="B680" s="359" t="s">
        <v>1695</v>
      </c>
      <c r="C680" s="224" t="s">
        <v>392</v>
      </c>
      <c r="D680" s="355">
        <v>45292</v>
      </c>
      <c r="E680" s="423">
        <v>2344.1600000000003</v>
      </c>
      <c r="F680" s="354">
        <v>0.2</v>
      </c>
      <c r="G680" s="4">
        <v>3275</v>
      </c>
      <c r="H680" s="453"/>
    </row>
    <row r="681" spans="1:8" ht="15.75" x14ac:dyDescent="0.25">
      <c r="A681" s="233" t="s">
        <v>1592</v>
      </c>
      <c r="B681" s="359" t="s">
        <v>290</v>
      </c>
      <c r="C681" s="224" t="s">
        <v>392</v>
      </c>
      <c r="D681" s="355">
        <v>45292</v>
      </c>
      <c r="E681" s="423">
        <v>2272.0320000000002</v>
      </c>
      <c r="F681" s="354">
        <v>0.2</v>
      </c>
      <c r="G681" s="4">
        <v>3275</v>
      </c>
      <c r="H681" s="453"/>
    </row>
    <row r="682" spans="1:8" ht="31.5" customHeight="1" x14ac:dyDescent="0.25">
      <c r="A682" s="233" t="s">
        <v>368</v>
      </c>
      <c r="B682" s="370" t="s">
        <v>291</v>
      </c>
      <c r="C682" s="224"/>
      <c r="D682" s="355"/>
      <c r="E682" s="356"/>
      <c r="F682" s="354"/>
      <c r="G682" s="4">
        <v>3275</v>
      </c>
      <c r="H682" s="453"/>
    </row>
    <row r="683" spans="1:8" ht="15.75" x14ac:dyDescent="0.25">
      <c r="A683" s="233" t="s">
        <v>1593</v>
      </c>
      <c r="B683" s="359" t="s">
        <v>1695</v>
      </c>
      <c r="C683" s="224" t="s">
        <v>392</v>
      </c>
      <c r="D683" s="355">
        <v>45292</v>
      </c>
      <c r="E683" s="423">
        <v>3383.1</v>
      </c>
      <c r="F683" s="354">
        <v>0.2</v>
      </c>
      <c r="G683" s="4">
        <v>3275</v>
      </c>
      <c r="H683" s="453"/>
    </row>
    <row r="684" spans="1:8" ht="15.75" x14ac:dyDescent="0.25">
      <c r="A684" s="233" t="s">
        <v>1594</v>
      </c>
      <c r="B684" s="359" t="s">
        <v>290</v>
      </c>
      <c r="C684" s="224" t="s">
        <v>392</v>
      </c>
      <c r="D684" s="355">
        <v>45292</v>
      </c>
      <c r="E684" s="423">
        <v>644.4</v>
      </c>
      <c r="F684" s="354">
        <v>0.2</v>
      </c>
      <c r="G684" s="4">
        <v>3275</v>
      </c>
      <c r="H684" s="453"/>
    </row>
    <row r="685" spans="1:8" ht="31.5" customHeight="1" x14ac:dyDescent="0.25">
      <c r="A685" s="233" t="s">
        <v>369</v>
      </c>
      <c r="B685" s="370" t="s">
        <v>292</v>
      </c>
      <c r="C685" s="224"/>
      <c r="D685" s="355"/>
      <c r="E685" s="356"/>
      <c r="F685" s="354"/>
      <c r="G685" s="4">
        <v>3275</v>
      </c>
      <c r="H685" s="453"/>
    </row>
    <row r="686" spans="1:8" ht="15.75" x14ac:dyDescent="0.25">
      <c r="A686" s="233" t="s">
        <v>1595</v>
      </c>
      <c r="B686" s="359" t="s">
        <v>285</v>
      </c>
      <c r="C686" s="224" t="s">
        <v>392</v>
      </c>
      <c r="D686" s="355">
        <v>45292</v>
      </c>
      <c r="E686" s="423">
        <v>2577.5524999999998</v>
      </c>
      <c r="F686" s="354">
        <v>0.2</v>
      </c>
      <c r="G686" s="4">
        <v>3275</v>
      </c>
      <c r="H686" s="453"/>
    </row>
    <row r="687" spans="1:8" ht="33" customHeight="1" x14ac:dyDescent="0.25">
      <c r="A687" s="233" t="s">
        <v>1596</v>
      </c>
      <c r="B687" s="359" t="s">
        <v>287</v>
      </c>
      <c r="C687" s="224" t="s">
        <v>392</v>
      </c>
      <c r="D687" s="355">
        <v>45292</v>
      </c>
      <c r="E687" s="423">
        <v>2659.5474999999992</v>
      </c>
      <c r="F687" s="354">
        <v>0.2</v>
      </c>
      <c r="G687" s="4">
        <v>3275</v>
      </c>
      <c r="H687" s="453"/>
    </row>
    <row r="688" spans="1:8" ht="15.75" x14ac:dyDescent="0.25">
      <c r="A688" s="233" t="s">
        <v>1597</v>
      </c>
      <c r="B688" s="359" t="s">
        <v>283</v>
      </c>
      <c r="C688" s="224" t="s">
        <v>392</v>
      </c>
      <c r="D688" s="355">
        <v>45292</v>
      </c>
      <c r="E688" s="423">
        <v>2758.7349999999992</v>
      </c>
      <c r="F688" s="354">
        <v>0.2</v>
      </c>
      <c r="G688" s="4">
        <v>3275</v>
      </c>
      <c r="H688" s="453"/>
    </row>
    <row r="689" spans="1:8" ht="15.75" x14ac:dyDescent="0.25">
      <c r="A689" s="233" t="s">
        <v>1598</v>
      </c>
      <c r="B689" s="359" t="s">
        <v>261</v>
      </c>
      <c r="C689" s="224" t="s">
        <v>392</v>
      </c>
      <c r="D689" s="355">
        <v>45292</v>
      </c>
      <c r="E689" s="423">
        <v>2709.8024999999998</v>
      </c>
      <c r="F689" s="354">
        <v>0.2</v>
      </c>
      <c r="G689" s="4">
        <v>3275</v>
      </c>
      <c r="H689" s="453"/>
    </row>
    <row r="690" spans="1:8" ht="15.75" x14ac:dyDescent="0.25">
      <c r="A690" s="233" t="s">
        <v>1599</v>
      </c>
      <c r="B690" s="359" t="s">
        <v>262</v>
      </c>
      <c r="C690" s="224" t="s">
        <v>392</v>
      </c>
      <c r="D690" s="355">
        <v>45292</v>
      </c>
      <c r="E690" s="423">
        <v>2742.8649999999998</v>
      </c>
      <c r="F690" s="354">
        <v>0.2</v>
      </c>
      <c r="G690" s="4">
        <v>3275</v>
      </c>
      <c r="H690" s="453"/>
    </row>
    <row r="691" spans="1:8" ht="15.75" x14ac:dyDescent="0.25">
      <c r="A691" s="233" t="s">
        <v>1600</v>
      </c>
      <c r="B691" s="359" t="s">
        <v>263</v>
      </c>
      <c r="C691" s="224" t="s">
        <v>392</v>
      </c>
      <c r="D691" s="355">
        <v>45292</v>
      </c>
      <c r="E691" s="423">
        <v>2692.6099999999992</v>
      </c>
      <c r="F691" s="354">
        <v>0.2</v>
      </c>
      <c r="G691" s="4">
        <v>3275</v>
      </c>
      <c r="H691" s="453"/>
    </row>
    <row r="692" spans="1:8" ht="15.75" x14ac:dyDescent="0.25">
      <c r="A692" s="233" t="s">
        <v>1601</v>
      </c>
      <c r="B692" s="359" t="s">
        <v>264</v>
      </c>
      <c r="C692" s="224" t="s">
        <v>392</v>
      </c>
      <c r="D692" s="355">
        <v>45292</v>
      </c>
      <c r="E692" s="423">
        <v>2758.7349999999992</v>
      </c>
      <c r="F692" s="354">
        <v>0.2</v>
      </c>
      <c r="G692" s="4">
        <v>3275</v>
      </c>
      <c r="H692" s="453"/>
    </row>
    <row r="693" spans="1:8" ht="15.75" x14ac:dyDescent="0.25">
      <c r="A693" s="233" t="s">
        <v>1602</v>
      </c>
      <c r="B693" s="359" t="s">
        <v>265</v>
      </c>
      <c r="C693" s="224" t="s">
        <v>392</v>
      </c>
      <c r="D693" s="355">
        <v>45292</v>
      </c>
      <c r="E693" s="423">
        <v>2808.99</v>
      </c>
      <c r="F693" s="354">
        <v>0.2</v>
      </c>
      <c r="G693" s="4">
        <v>3275</v>
      </c>
      <c r="H693" s="453"/>
    </row>
    <row r="694" spans="1:8" ht="15.75" x14ac:dyDescent="0.25">
      <c r="A694" s="233" t="s">
        <v>1603</v>
      </c>
      <c r="B694" s="359" t="s">
        <v>284</v>
      </c>
      <c r="C694" s="224" t="s">
        <v>392</v>
      </c>
      <c r="D694" s="355">
        <v>45292</v>
      </c>
      <c r="E694" s="423">
        <v>2857.9224999999992</v>
      </c>
      <c r="F694" s="354">
        <v>0.2</v>
      </c>
      <c r="G694" s="4">
        <v>3275</v>
      </c>
      <c r="H694" s="453"/>
    </row>
    <row r="695" spans="1:8" ht="15.75" x14ac:dyDescent="0.25">
      <c r="A695" s="233" t="s">
        <v>1604</v>
      </c>
      <c r="B695" s="359" t="s">
        <v>266</v>
      </c>
      <c r="C695" s="224" t="s">
        <v>392</v>
      </c>
      <c r="D695" s="355">
        <v>45292</v>
      </c>
      <c r="E695" s="423">
        <v>2924.0474999999992</v>
      </c>
      <c r="F695" s="354">
        <v>0.2</v>
      </c>
      <c r="G695" s="4">
        <v>3275</v>
      </c>
      <c r="H695" s="453"/>
    </row>
    <row r="696" spans="1:8" ht="15.75" x14ac:dyDescent="0.25">
      <c r="A696" s="233" t="s">
        <v>1605</v>
      </c>
      <c r="B696" s="359" t="s">
        <v>259</v>
      </c>
      <c r="C696" s="224" t="s">
        <v>392</v>
      </c>
      <c r="D696" s="355">
        <v>45292</v>
      </c>
      <c r="E696" s="423">
        <v>2462.4949999999994</v>
      </c>
      <c r="F696" s="354">
        <v>0.2</v>
      </c>
      <c r="G696" s="4">
        <v>3275</v>
      </c>
      <c r="H696" s="453"/>
    </row>
    <row r="697" spans="1:8" ht="15.75" x14ac:dyDescent="0.25">
      <c r="A697" s="233" t="s">
        <v>370</v>
      </c>
      <c r="B697" s="370" t="s">
        <v>293</v>
      </c>
      <c r="C697" s="224" t="s">
        <v>392</v>
      </c>
      <c r="D697" s="355">
        <v>45292</v>
      </c>
      <c r="E697" s="423">
        <v>795</v>
      </c>
      <c r="F697" s="354">
        <v>0.2</v>
      </c>
      <c r="G697" s="4">
        <v>3275</v>
      </c>
      <c r="H697" s="453"/>
    </row>
    <row r="698" spans="1:8" ht="15.75" x14ac:dyDescent="0.25">
      <c r="A698" s="233" t="s">
        <v>371</v>
      </c>
      <c r="B698" s="370" t="s">
        <v>294</v>
      </c>
      <c r="C698" s="224" t="s">
        <v>393</v>
      </c>
      <c r="D698" s="355">
        <v>45292</v>
      </c>
      <c r="E698" s="423">
        <v>851</v>
      </c>
      <c r="F698" s="354">
        <v>0.2</v>
      </c>
      <c r="G698" s="4">
        <v>3275</v>
      </c>
      <c r="H698" s="453"/>
    </row>
    <row r="699" spans="1:8" s="8" customFormat="1" ht="31.5" x14ac:dyDescent="0.25">
      <c r="A699" s="233" t="s">
        <v>372</v>
      </c>
      <c r="B699" s="369" t="s">
        <v>295</v>
      </c>
      <c r="C699" s="352" t="s">
        <v>391</v>
      </c>
      <c r="D699" s="355">
        <v>45292</v>
      </c>
      <c r="E699" s="423">
        <v>738</v>
      </c>
      <c r="F699" s="354">
        <v>0.2</v>
      </c>
      <c r="G699" s="4">
        <v>3275</v>
      </c>
      <c r="H699" s="453"/>
    </row>
    <row r="700" spans="1:8" ht="15.75" x14ac:dyDescent="0.25">
      <c r="A700" s="233" t="s">
        <v>880</v>
      </c>
      <c r="B700" s="370" t="s">
        <v>306</v>
      </c>
      <c r="C700" s="224" t="s">
        <v>398</v>
      </c>
      <c r="D700" s="355">
        <v>45292</v>
      </c>
      <c r="E700" s="423">
        <v>568</v>
      </c>
      <c r="F700" s="354">
        <v>0.2</v>
      </c>
      <c r="G700" s="4">
        <v>3275</v>
      </c>
      <c r="H700" s="453"/>
    </row>
    <row r="702" spans="1:8" x14ac:dyDescent="0.25">
      <c r="A702" s="5" t="s">
        <v>418</v>
      </c>
    </row>
    <row r="703" spans="1:8" x14ac:dyDescent="0.25">
      <c r="A703" s="474" t="s">
        <v>421</v>
      </c>
      <c r="B703" s="474"/>
      <c r="C703" s="474"/>
      <c r="D703" s="474"/>
      <c r="E703" s="474"/>
    </row>
    <row r="704" spans="1:8" x14ac:dyDescent="0.25">
      <c r="A704" s="474" t="s">
        <v>420</v>
      </c>
      <c r="B704" s="474"/>
      <c r="C704" s="474"/>
      <c r="D704" s="474"/>
      <c r="E704" s="474"/>
    </row>
    <row r="705" spans="1:5" x14ac:dyDescent="0.25">
      <c r="A705" s="474" t="s">
        <v>426</v>
      </c>
      <c r="B705" s="474"/>
      <c r="C705" s="474"/>
      <c r="D705" s="474"/>
      <c r="E705" s="474"/>
    </row>
    <row r="706" spans="1:5" x14ac:dyDescent="0.25">
      <c r="A706" s="474" t="s">
        <v>425</v>
      </c>
      <c r="B706" s="474"/>
      <c r="C706" s="474"/>
      <c r="D706" s="474"/>
      <c r="E706" s="474"/>
    </row>
  </sheetData>
  <autoFilter ref="A12:AD700" xr:uid="{12579F34-E480-4BCF-8578-C280A2B87B7B}"/>
  <mergeCells count="21">
    <mergeCell ref="A706:E706"/>
    <mergeCell ref="A7:F7"/>
    <mergeCell ref="A8:F8"/>
    <mergeCell ref="A9:F9"/>
    <mergeCell ref="A10:F10"/>
    <mergeCell ref="A11:A12"/>
    <mergeCell ref="B11:B12"/>
    <mergeCell ref="C11:C12"/>
    <mergeCell ref="D11:D12"/>
    <mergeCell ref="E11:F11"/>
    <mergeCell ref="B605:F605"/>
    <mergeCell ref="B618:F618"/>
    <mergeCell ref="A703:E703"/>
    <mergeCell ref="A704:E704"/>
    <mergeCell ref="A705:E705"/>
    <mergeCell ref="A6:F6"/>
    <mergeCell ref="A1:F1"/>
    <mergeCell ref="A2:F2"/>
    <mergeCell ref="A3:F3"/>
    <mergeCell ref="A4:F4"/>
    <mergeCell ref="A5:F5"/>
  </mergeCells>
  <phoneticPr fontId="5" type="noConversion"/>
  <hyperlinks>
    <hyperlink ref="B30" location="'Для экспл РФ'!A307" display="Тариф за обеспечение  бортпитанием*  " xr:uid="{788F36EE-65C7-40CE-BF09-BB0569306E3F}"/>
    <hyperlink ref="B34" location="'Для экспл РФ'!A308" display="L-410Э**" xr:uid="{7716DB27-F9E4-4EDD-8268-0E1225130A36}"/>
    <hyperlink ref="D132" location="'Для экспл РФ'!A309" display="Тарифы за отдельные (дополнительные) услуги по тех. обслуживанию  ВС***" xr:uid="{F7592D2B-FCE7-4CAD-8250-58760B644588}"/>
  </hyperlinks>
  <pageMargins left="0.7" right="0.7" top="0.75" bottom="0.75" header="0.3" footer="0.3"/>
  <pageSetup paperSize="9" scale="50" fitToHeight="0" orientation="portrait" r:id="rId1"/>
  <rowBreaks count="1" manualBreakCount="1">
    <brk id="623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4188-A6DA-4FF5-A0BF-50149AEB6A5D}">
  <sheetPr>
    <tabColor rgb="FFCCFFCC"/>
  </sheetPr>
  <dimension ref="A1:AD706"/>
  <sheetViews>
    <sheetView tabSelected="1" topLeftCell="A676" zoomScale="80" zoomScaleNormal="80" zoomScaleSheetLayoutView="100" workbookViewId="0">
      <selection activeCell="D141" sqref="D141"/>
    </sheetView>
  </sheetViews>
  <sheetFormatPr defaultRowHeight="15" x14ac:dyDescent="0.25"/>
  <cols>
    <col min="1" max="1" width="9.85546875" style="5" bestFit="1" customWidth="1"/>
    <col min="2" max="2" width="55.7109375" style="2" customWidth="1"/>
    <col min="3" max="3" width="19.28515625" style="2" customWidth="1"/>
    <col min="4" max="4" width="22.7109375" style="2" customWidth="1"/>
    <col min="5" max="5" width="23.140625" style="1" customWidth="1"/>
    <col min="6" max="6" width="23.28515625" style="8" customWidth="1"/>
    <col min="7" max="7" width="14.140625" style="2" customWidth="1"/>
    <col min="8" max="8" width="24.7109375" style="455" customWidth="1"/>
    <col min="9" max="10" width="9.140625" style="2"/>
    <col min="11" max="11" width="12.7109375" style="2" customWidth="1"/>
    <col min="12" max="16384" width="9.140625" style="2"/>
  </cols>
  <sheetData>
    <row r="1" spans="1:8" ht="18.75" x14ac:dyDescent="0.3">
      <c r="A1" s="473" t="s">
        <v>1206</v>
      </c>
      <c r="B1" s="473"/>
      <c r="C1" s="473"/>
      <c r="D1" s="473"/>
      <c r="E1" s="473"/>
      <c r="F1" s="473"/>
    </row>
    <row r="2" spans="1:8" ht="18.75" x14ac:dyDescent="0.3">
      <c r="A2" s="473" t="s">
        <v>1744</v>
      </c>
      <c r="B2" s="473"/>
      <c r="C2" s="473"/>
      <c r="D2" s="473"/>
      <c r="E2" s="473"/>
      <c r="F2" s="473"/>
    </row>
    <row r="3" spans="1:8" ht="18.75" x14ac:dyDescent="0.3">
      <c r="A3" s="473" t="s">
        <v>1208</v>
      </c>
      <c r="B3" s="473"/>
      <c r="C3" s="473"/>
      <c r="D3" s="473"/>
      <c r="E3" s="473"/>
      <c r="F3" s="473"/>
    </row>
    <row r="4" spans="1:8" ht="18.75" x14ac:dyDescent="0.3">
      <c r="A4" s="473" t="s">
        <v>1772</v>
      </c>
      <c r="B4" s="473"/>
      <c r="C4" s="473"/>
      <c r="D4" s="473"/>
      <c r="E4" s="473"/>
      <c r="F4" s="473"/>
    </row>
    <row r="5" spans="1:8" ht="18.75" x14ac:dyDescent="0.3">
      <c r="A5" s="473" t="s">
        <v>1767</v>
      </c>
      <c r="B5" s="473"/>
      <c r="C5" s="473"/>
      <c r="D5" s="473"/>
      <c r="E5" s="473"/>
      <c r="F5" s="473"/>
    </row>
    <row r="6" spans="1:8" ht="18.75" x14ac:dyDescent="0.25">
      <c r="A6" s="472" t="s">
        <v>404</v>
      </c>
      <c r="B6" s="472"/>
      <c r="C6" s="472"/>
      <c r="D6" s="472"/>
      <c r="E6" s="472"/>
      <c r="F6" s="472"/>
    </row>
    <row r="7" spans="1:8" ht="18.75" x14ac:dyDescent="0.25">
      <c r="A7" s="472" t="s">
        <v>405</v>
      </c>
      <c r="B7" s="472"/>
      <c r="C7" s="472"/>
      <c r="D7" s="472"/>
      <c r="E7" s="472"/>
      <c r="F7" s="472"/>
    </row>
    <row r="8" spans="1:8" ht="18.75" x14ac:dyDescent="0.25">
      <c r="A8" s="472" t="s">
        <v>406</v>
      </c>
      <c r="B8" s="472"/>
      <c r="C8" s="472"/>
      <c r="D8" s="472"/>
      <c r="E8" s="472"/>
      <c r="F8" s="472"/>
    </row>
    <row r="9" spans="1:8" ht="18.75" x14ac:dyDescent="0.25">
      <c r="A9" s="472" t="s">
        <v>407</v>
      </c>
      <c r="B9" s="472"/>
      <c r="C9" s="472"/>
      <c r="D9" s="472"/>
      <c r="E9" s="472"/>
      <c r="F9" s="472"/>
    </row>
    <row r="10" spans="1:8" ht="18.75" x14ac:dyDescent="0.25">
      <c r="A10" s="472" t="s">
        <v>1771</v>
      </c>
      <c r="B10" s="472"/>
      <c r="C10" s="472"/>
      <c r="D10" s="472"/>
      <c r="E10" s="472"/>
      <c r="F10" s="472"/>
    </row>
    <row r="11" spans="1:8" x14ac:dyDescent="0.25">
      <c r="A11" s="475" t="s">
        <v>0</v>
      </c>
      <c r="B11" s="476" t="s">
        <v>1</v>
      </c>
      <c r="C11" s="476" t="s">
        <v>3</v>
      </c>
      <c r="D11" s="476" t="s">
        <v>911</v>
      </c>
      <c r="E11" s="476" t="s">
        <v>910</v>
      </c>
      <c r="F11" s="476"/>
    </row>
    <row r="12" spans="1:8" s="1" customFormat="1" ht="60.75" customHeight="1" x14ac:dyDescent="0.25">
      <c r="A12" s="475"/>
      <c r="B12" s="476"/>
      <c r="C12" s="476"/>
      <c r="D12" s="476"/>
      <c r="E12" s="232" t="s">
        <v>2</v>
      </c>
      <c r="F12" s="231" t="s">
        <v>1387</v>
      </c>
      <c r="G12" s="452" t="s">
        <v>1756</v>
      </c>
      <c r="H12" s="456" t="s">
        <v>1757</v>
      </c>
    </row>
    <row r="13" spans="1:8" s="4" customFormat="1" ht="15.75" x14ac:dyDescent="0.25">
      <c r="A13" s="346" t="s">
        <v>146</v>
      </c>
      <c r="B13" s="347" t="s">
        <v>12</v>
      </c>
      <c r="C13" s="348"/>
      <c r="D13" s="348"/>
      <c r="E13" s="348"/>
      <c r="F13" s="349"/>
      <c r="G13" s="4">
        <v>3275</v>
      </c>
      <c r="H13" s="453"/>
    </row>
    <row r="14" spans="1:8" s="198" customFormat="1" ht="15.75" x14ac:dyDescent="0.25">
      <c r="A14" s="233" t="s">
        <v>455</v>
      </c>
      <c r="B14" s="366" t="s">
        <v>15</v>
      </c>
      <c r="C14" s="366"/>
      <c r="D14" s="366"/>
      <c r="E14" s="366"/>
      <c r="F14" s="366"/>
      <c r="G14" s="4">
        <v>3275</v>
      </c>
      <c r="H14" s="453"/>
    </row>
    <row r="15" spans="1:8" s="107" customFormat="1" ht="15.75" x14ac:dyDescent="0.25">
      <c r="A15" s="350" t="s">
        <v>456</v>
      </c>
      <c r="B15" s="351" t="s">
        <v>16</v>
      </c>
      <c r="C15" s="352" t="s">
        <v>5</v>
      </c>
      <c r="D15" s="267">
        <v>42237</v>
      </c>
      <c r="E15" s="423">
        <v>1758</v>
      </c>
      <c r="F15" s="354">
        <v>0.2</v>
      </c>
      <c r="G15" s="4">
        <v>3275</v>
      </c>
      <c r="H15" s="453"/>
    </row>
    <row r="16" spans="1:8" s="107" customFormat="1" ht="31.5" x14ac:dyDescent="0.25">
      <c r="A16" s="350" t="s">
        <v>457</v>
      </c>
      <c r="B16" s="351" t="s">
        <v>17</v>
      </c>
      <c r="C16" s="352" t="s">
        <v>5</v>
      </c>
      <c r="D16" s="267">
        <v>42237</v>
      </c>
      <c r="E16" s="423">
        <v>1136</v>
      </c>
      <c r="F16" s="354">
        <v>0.2</v>
      </c>
      <c r="G16" s="4">
        <v>3275</v>
      </c>
      <c r="H16" s="453"/>
    </row>
    <row r="17" spans="1:8" ht="15.75" x14ac:dyDescent="0.25">
      <c r="A17" s="233" t="s">
        <v>147</v>
      </c>
      <c r="B17" s="366" t="s">
        <v>19</v>
      </c>
      <c r="C17" s="224" t="s">
        <v>5</v>
      </c>
      <c r="D17" s="355">
        <v>45403</v>
      </c>
      <c r="E17" s="228">
        <v>84062.34</v>
      </c>
      <c r="F17" s="354">
        <v>0.2</v>
      </c>
      <c r="G17" s="4">
        <v>3275</v>
      </c>
      <c r="H17" s="453"/>
    </row>
    <row r="18" spans="1:8" ht="15.75" x14ac:dyDescent="0.25">
      <c r="A18" s="233" t="s">
        <v>148</v>
      </c>
      <c r="B18" s="366" t="s">
        <v>40</v>
      </c>
      <c r="C18" s="224" t="s">
        <v>20</v>
      </c>
      <c r="D18" s="355">
        <v>44927</v>
      </c>
      <c r="E18" s="228">
        <v>365</v>
      </c>
      <c r="F18" s="354">
        <v>0.2</v>
      </c>
      <c r="G18" s="4">
        <v>3275</v>
      </c>
      <c r="H18" s="453"/>
    </row>
    <row r="19" spans="1:8" ht="15.75" x14ac:dyDescent="0.25">
      <c r="A19" s="233" t="s">
        <v>149</v>
      </c>
      <c r="B19" s="366" t="s">
        <v>21</v>
      </c>
      <c r="C19" s="224" t="s">
        <v>20</v>
      </c>
      <c r="D19" s="355">
        <v>45312</v>
      </c>
      <c r="E19" s="228">
        <v>42.52</v>
      </c>
      <c r="F19" s="354">
        <v>0.2</v>
      </c>
      <c r="G19" s="4">
        <v>3275</v>
      </c>
      <c r="H19" s="453"/>
    </row>
    <row r="20" spans="1:8" s="8" customFormat="1" ht="15.75" x14ac:dyDescent="0.25">
      <c r="A20" s="350" t="s">
        <v>458</v>
      </c>
      <c r="B20" s="367" t="s">
        <v>22</v>
      </c>
      <c r="C20" s="357"/>
      <c r="D20" s="357"/>
      <c r="E20" s="357"/>
      <c r="F20" s="357"/>
      <c r="G20" s="4">
        <v>3275</v>
      </c>
      <c r="H20" s="453"/>
    </row>
    <row r="21" spans="1:8" ht="31.5" x14ac:dyDescent="0.25">
      <c r="A21" s="233" t="s">
        <v>465</v>
      </c>
      <c r="B21" s="358" t="s">
        <v>462</v>
      </c>
      <c r="C21" s="224" t="s">
        <v>23</v>
      </c>
      <c r="D21" s="355">
        <v>45312</v>
      </c>
      <c r="E21" s="423">
        <v>7498</v>
      </c>
      <c r="F21" s="354">
        <v>0.2</v>
      </c>
      <c r="G21" s="4">
        <v>3275</v>
      </c>
      <c r="H21" s="453"/>
    </row>
    <row r="22" spans="1:8" ht="31.5" x14ac:dyDescent="0.25">
      <c r="A22" s="233" t="s">
        <v>466</v>
      </c>
      <c r="B22" s="358" t="s">
        <v>467</v>
      </c>
      <c r="C22" s="224" t="s">
        <v>23</v>
      </c>
      <c r="D22" s="355">
        <v>45312</v>
      </c>
      <c r="E22" s="423">
        <f>E21/2</f>
        <v>3749</v>
      </c>
      <c r="F22" s="354">
        <v>0.2</v>
      </c>
      <c r="G22" s="4">
        <v>3275</v>
      </c>
      <c r="H22" s="453"/>
    </row>
    <row r="23" spans="1:8" ht="31.5" x14ac:dyDescent="0.25">
      <c r="A23" s="233" t="s">
        <v>469</v>
      </c>
      <c r="B23" s="358" t="s">
        <v>468</v>
      </c>
      <c r="C23" s="224" t="s">
        <v>23</v>
      </c>
      <c r="D23" s="355">
        <v>45312</v>
      </c>
      <c r="E23" s="228">
        <f>E22</f>
        <v>3749</v>
      </c>
      <c r="F23" s="354">
        <v>0.2</v>
      </c>
      <c r="G23" s="4">
        <v>3275</v>
      </c>
      <c r="H23" s="453"/>
    </row>
    <row r="24" spans="1:8" ht="31.5" customHeight="1" x14ac:dyDescent="0.25">
      <c r="A24" s="233" t="s">
        <v>459</v>
      </c>
      <c r="B24" s="226" t="s">
        <v>464</v>
      </c>
      <c r="C24" s="224" t="s">
        <v>24</v>
      </c>
      <c r="D24" s="355">
        <v>45312</v>
      </c>
      <c r="E24" s="228">
        <v>8247</v>
      </c>
      <c r="F24" s="354">
        <v>0.2</v>
      </c>
      <c r="G24" s="4">
        <v>3275</v>
      </c>
      <c r="H24" s="453"/>
    </row>
    <row r="25" spans="1:8" ht="15.75" x14ac:dyDescent="0.25">
      <c r="A25" s="233" t="s">
        <v>460</v>
      </c>
      <c r="B25" s="366" t="s">
        <v>25</v>
      </c>
      <c r="C25" s="224" t="s">
        <v>23</v>
      </c>
      <c r="D25" s="355">
        <v>45312</v>
      </c>
      <c r="E25" s="228">
        <v>3289</v>
      </c>
      <c r="F25" s="354">
        <v>0.2</v>
      </c>
      <c r="G25" s="4">
        <v>3275</v>
      </c>
      <c r="H25" s="453"/>
    </row>
    <row r="26" spans="1:8" s="8" customFormat="1" ht="63" x14ac:dyDescent="0.25">
      <c r="A26" s="233" t="s">
        <v>461</v>
      </c>
      <c r="B26" s="367" t="s">
        <v>26</v>
      </c>
      <c r="C26" s="224" t="s">
        <v>1241</v>
      </c>
      <c r="D26" s="355"/>
      <c r="E26" s="267" t="s">
        <v>413</v>
      </c>
      <c r="F26" s="267"/>
      <c r="G26" s="4">
        <v>3275</v>
      </c>
      <c r="H26" s="453"/>
    </row>
    <row r="27" spans="1:8" ht="15.75" x14ac:dyDescent="0.25">
      <c r="A27" s="233" t="s">
        <v>470</v>
      </c>
      <c r="B27" s="367" t="s">
        <v>27</v>
      </c>
      <c r="C27" s="224" t="s">
        <v>41</v>
      </c>
      <c r="D27" s="355">
        <v>45292</v>
      </c>
      <c r="E27" s="423">
        <f>770*1.1352</f>
        <v>874.10400000000004</v>
      </c>
      <c r="F27" s="354">
        <v>0.2</v>
      </c>
      <c r="G27" s="4">
        <v>3275</v>
      </c>
      <c r="H27" s="453"/>
    </row>
    <row r="28" spans="1:8" ht="15.75" x14ac:dyDescent="0.25">
      <c r="A28" s="233" t="s">
        <v>471</v>
      </c>
      <c r="B28" s="366" t="s">
        <v>28</v>
      </c>
      <c r="C28" s="224" t="s">
        <v>41</v>
      </c>
      <c r="D28" s="355">
        <v>45292</v>
      </c>
      <c r="E28" s="423">
        <v>253</v>
      </c>
      <c r="F28" s="354" t="s">
        <v>1606</v>
      </c>
      <c r="G28" s="4">
        <v>3275</v>
      </c>
      <c r="H28" s="453"/>
    </row>
    <row r="29" spans="1:8" s="8" customFormat="1" ht="15.75" x14ac:dyDescent="0.25">
      <c r="A29" s="350" t="s">
        <v>472</v>
      </c>
      <c r="B29" s="367" t="s">
        <v>29</v>
      </c>
      <c r="C29" s="352" t="s">
        <v>23</v>
      </c>
      <c r="D29" s="355">
        <v>45292</v>
      </c>
      <c r="E29" s="228">
        <v>2614</v>
      </c>
      <c r="F29" s="354">
        <v>0.2</v>
      </c>
      <c r="G29" s="4">
        <v>3275</v>
      </c>
      <c r="H29" s="453"/>
    </row>
    <row r="30" spans="1:8" s="8" customFormat="1" ht="15.75" x14ac:dyDescent="0.25">
      <c r="A30" s="233" t="s">
        <v>473</v>
      </c>
      <c r="B30" s="449" t="s">
        <v>419</v>
      </c>
      <c r="C30" s="352"/>
      <c r="D30" s="355"/>
      <c r="E30" s="356"/>
      <c r="F30" s="354"/>
      <c r="G30" s="4">
        <v>3275</v>
      </c>
      <c r="H30" s="453"/>
    </row>
    <row r="31" spans="1:8" ht="15.75" x14ac:dyDescent="0.25">
      <c r="A31" s="233" t="s">
        <v>483</v>
      </c>
      <c r="B31" s="358" t="s">
        <v>59</v>
      </c>
      <c r="C31" s="224" t="s">
        <v>84</v>
      </c>
      <c r="D31" s="355">
        <v>45312</v>
      </c>
      <c r="E31" s="423">
        <v>5375.0120708539507</v>
      </c>
      <c r="F31" s="354">
        <v>0.2</v>
      </c>
      <c r="G31" s="4">
        <v>3275</v>
      </c>
      <c r="H31" s="453"/>
    </row>
    <row r="32" spans="1:8" ht="15.75" x14ac:dyDescent="0.25">
      <c r="A32" s="233" t="s">
        <v>484</v>
      </c>
      <c r="B32" s="358" t="s">
        <v>60</v>
      </c>
      <c r="C32" s="224" t="s">
        <v>84</v>
      </c>
      <c r="D32" s="355">
        <v>45312</v>
      </c>
      <c r="E32" s="423">
        <v>5707.977420375877</v>
      </c>
      <c r="F32" s="354">
        <v>0.2</v>
      </c>
      <c r="G32" s="4">
        <v>3275</v>
      </c>
      <c r="H32" s="453"/>
    </row>
    <row r="33" spans="1:8" ht="15.75" x14ac:dyDescent="0.25">
      <c r="A33" s="233" t="s">
        <v>485</v>
      </c>
      <c r="B33" s="358" t="s">
        <v>61</v>
      </c>
      <c r="C33" s="224" t="s">
        <v>84</v>
      </c>
      <c r="D33" s="355">
        <v>45312</v>
      </c>
      <c r="E33" s="228">
        <v>10126.647850313231</v>
      </c>
      <c r="F33" s="354">
        <v>0.2</v>
      </c>
      <c r="G33" s="4">
        <v>3275</v>
      </c>
      <c r="H33" s="453"/>
    </row>
    <row r="34" spans="1:8" s="8" customFormat="1" ht="15.75" x14ac:dyDescent="0.25">
      <c r="A34" s="350" t="s">
        <v>486</v>
      </c>
      <c r="B34" s="358" t="s">
        <v>422</v>
      </c>
      <c r="C34" s="352" t="s">
        <v>84</v>
      </c>
      <c r="D34" s="355">
        <v>45312</v>
      </c>
      <c r="E34" s="423">
        <v>5330.4088720738664</v>
      </c>
      <c r="F34" s="354">
        <v>0.2</v>
      </c>
      <c r="G34" s="4">
        <v>3275</v>
      </c>
      <c r="H34" s="453"/>
    </row>
    <row r="35" spans="1:8" ht="15.75" x14ac:dyDescent="0.25">
      <c r="A35" s="233" t="s">
        <v>487</v>
      </c>
      <c r="B35" s="358" t="s">
        <v>62</v>
      </c>
      <c r="C35" s="224" t="s">
        <v>84</v>
      </c>
      <c r="D35" s="355">
        <v>45312</v>
      </c>
      <c r="E35" s="423">
        <v>7750.12</v>
      </c>
      <c r="F35" s="354">
        <v>0.2</v>
      </c>
      <c r="G35" s="4">
        <v>3275</v>
      </c>
      <c r="H35" s="453"/>
    </row>
    <row r="36" spans="1:8" ht="15.75" x14ac:dyDescent="0.25">
      <c r="A36" s="233" t="s">
        <v>488</v>
      </c>
      <c r="B36" s="358" t="s">
        <v>63</v>
      </c>
      <c r="C36" s="224" t="s">
        <v>84</v>
      </c>
      <c r="D36" s="355">
        <v>45312</v>
      </c>
      <c r="E36" s="228">
        <v>10178.799999999999</v>
      </c>
      <c r="F36" s="354">
        <v>0.2</v>
      </c>
      <c r="G36" s="4">
        <v>3275</v>
      </c>
      <c r="H36" s="453"/>
    </row>
    <row r="37" spans="1:8" ht="15.75" x14ac:dyDescent="0.25">
      <c r="A37" s="233" t="s">
        <v>489</v>
      </c>
      <c r="B37" s="358" t="s">
        <v>64</v>
      </c>
      <c r="C37" s="224" t="s">
        <v>84</v>
      </c>
      <c r="D37" s="355">
        <v>45312</v>
      </c>
      <c r="E37" s="423">
        <v>17226.981183646563</v>
      </c>
      <c r="F37" s="354">
        <v>0.2</v>
      </c>
      <c r="G37" s="4">
        <v>3275</v>
      </c>
      <c r="H37" s="453"/>
    </row>
    <row r="38" spans="1:8" ht="15.75" x14ac:dyDescent="0.25">
      <c r="A38" s="233" t="s">
        <v>490</v>
      </c>
      <c r="B38" s="358" t="s">
        <v>65</v>
      </c>
      <c r="C38" s="224" t="s">
        <v>84</v>
      </c>
      <c r="D38" s="355">
        <v>45312</v>
      </c>
      <c r="E38" s="423">
        <v>19016.981183646563</v>
      </c>
      <c r="F38" s="354">
        <v>0.2</v>
      </c>
      <c r="G38" s="4">
        <v>3275</v>
      </c>
      <c r="H38" s="453"/>
    </row>
    <row r="39" spans="1:8" ht="15.75" x14ac:dyDescent="0.25">
      <c r="A39" s="233" t="s">
        <v>491</v>
      </c>
      <c r="B39" s="358" t="s">
        <v>66</v>
      </c>
      <c r="C39" s="224" t="s">
        <v>84</v>
      </c>
      <c r="D39" s="355">
        <v>45312</v>
      </c>
      <c r="E39" s="228">
        <v>6588.6320708539506</v>
      </c>
      <c r="F39" s="354">
        <v>0.2</v>
      </c>
      <c r="G39" s="4">
        <v>3275</v>
      </c>
      <c r="H39" s="453"/>
    </row>
    <row r="40" spans="1:8" ht="15.75" x14ac:dyDescent="0.25">
      <c r="A40" s="233" t="s">
        <v>492</v>
      </c>
      <c r="B40" s="358" t="s">
        <v>67</v>
      </c>
      <c r="C40" s="224" t="s">
        <v>84</v>
      </c>
      <c r="D40" s="355">
        <v>45312</v>
      </c>
      <c r="E40" s="423">
        <v>6723.478737520617</v>
      </c>
      <c r="F40" s="354">
        <v>0.2</v>
      </c>
      <c r="G40" s="4">
        <v>3275</v>
      </c>
      <c r="H40" s="453"/>
    </row>
    <row r="41" spans="1:8" ht="15.75" x14ac:dyDescent="0.25">
      <c r="A41" s="233" t="s">
        <v>493</v>
      </c>
      <c r="B41" s="358" t="s">
        <v>68</v>
      </c>
      <c r="C41" s="224" t="s">
        <v>84</v>
      </c>
      <c r="D41" s="355">
        <v>45312</v>
      </c>
      <c r="E41" s="423">
        <v>7802.2520708539505</v>
      </c>
      <c r="F41" s="354">
        <v>0.2</v>
      </c>
      <c r="G41" s="4">
        <v>3275</v>
      </c>
      <c r="H41" s="453"/>
    </row>
    <row r="42" spans="1:8" ht="15.75" x14ac:dyDescent="0.25">
      <c r="A42" s="233" t="s">
        <v>494</v>
      </c>
      <c r="B42" s="358" t="s">
        <v>69</v>
      </c>
      <c r="C42" s="224" t="s">
        <v>84</v>
      </c>
      <c r="D42" s="355">
        <v>45312</v>
      </c>
      <c r="E42" s="228">
        <v>6723.478737520617</v>
      </c>
      <c r="F42" s="354">
        <v>0.2</v>
      </c>
      <c r="G42" s="4">
        <v>3275</v>
      </c>
      <c r="H42" s="453"/>
    </row>
    <row r="43" spans="1:8" ht="15.75" x14ac:dyDescent="0.25">
      <c r="A43" s="233" t="s">
        <v>495</v>
      </c>
      <c r="B43" s="358" t="s">
        <v>70</v>
      </c>
      <c r="C43" s="224" t="s">
        <v>84</v>
      </c>
      <c r="D43" s="355">
        <v>45312</v>
      </c>
      <c r="E43" s="423">
        <v>11916.647850313231</v>
      </c>
      <c r="F43" s="354">
        <v>0.2</v>
      </c>
      <c r="G43" s="4">
        <v>3275</v>
      </c>
      <c r="H43" s="453"/>
    </row>
    <row r="44" spans="1:8" ht="15.75" x14ac:dyDescent="0.25">
      <c r="A44" s="233" t="s">
        <v>496</v>
      </c>
      <c r="B44" s="358" t="s">
        <v>71</v>
      </c>
      <c r="C44" s="224" t="s">
        <v>84</v>
      </c>
      <c r="D44" s="355">
        <v>45312</v>
      </c>
      <c r="E44" s="423">
        <v>13646.981183646565</v>
      </c>
      <c r="F44" s="354">
        <v>0.2</v>
      </c>
      <c r="G44" s="4">
        <v>3275</v>
      </c>
      <c r="H44" s="453"/>
    </row>
    <row r="45" spans="1:8" ht="15.75" x14ac:dyDescent="0.25">
      <c r="A45" s="233" t="s">
        <v>497</v>
      </c>
      <c r="B45" s="358" t="s">
        <v>72</v>
      </c>
      <c r="C45" s="224" t="s">
        <v>84</v>
      </c>
      <c r="D45" s="355">
        <v>45312</v>
      </c>
      <c r="E45" s="228">
        <v>15556.314516979897</v>
      </c>
      <c r="F45" s="354">
        <v>0.2</v>
      </c>
      <c r="G45" s="4">
        <v>3275</v>
      </c>
      <c r="H45" s="453"/>
    </row>
    <row r="46" spans="1:8" ht="15.75" x14ac:dyDescent="0.25">
      <c r="A46" s="233" t="s">
        <v>498</v>
      </c>
      <c r="B46" s="358" t="s">
        <v>73</v>
      </c>
      <c r="C46" s="224" t="s">
        <v>84</v>
      </c>
      <c r="D46" s="355">
        <v>45312</v>
      </c>
      <c r="E46" s="423">
        <v>8746.178737520615</v>
      </c>
      <c r="F46" s="354">
        <v>0.2</v>
      </c>
      <c r="G46" s="4">
        <v>3275</v>
      </c>
      <c r="H46" s="453"/>
    </row>
    <row r="47" spans="1:8" ht="15.75" x14ac:dyDescent="0.25">
      <c r="A47" s="233" t="s">
        <v>499</v>
      </c>
      <c r="B47" s="358" t="s">
        <v>32</v>
      </c>
      <c r="C47" s="224" t="s">
        <v>84</v>
      </c>
      <c r="D47" s="355">
        <v>45312</v>
      </c>
      <c r="E47" s="423">
        <v>12751.981183646565</v>
      </c>
      <c r="F47" s="354">
        <v>0.2</v>
      </c>
      <c r="G47" s="4">
        <v>3275</v>
      </c>
      <c r="H47" s="453"/>
    </row>
    <row r="48" spans="1:8" ht="15.75" x14ac:dyDescent="0.25">
      <c r="A48" s="233" t="s">
        <v>500</v>
      </c>
      <c r="B48" s="358" t="s">
        <v>74</v>
      </c>
      <c r="C48" s="224" t="s">
        <v>84</v>
      </c>
      <c r="D48" s="355">
        <v>45312</v>
      </c>
      <c r="E48" s="228">
        <v>15735.314516979897</v>
      </c>
      <c r="F48" s="354">
        <v>0.2</v>
      </c>
      <c r="G48" s="4">
        <v>3275</v>
      </c>
      <c r="H48" s="453"/>
    </row>
    <row r="49" spans="1:8" s="8" customFormat="1" ht="15.75" x14ac:dyDescent="0.25">
      <c r="A49" s="350" t="s">
        <v>474</v>
      </c>
      <c r="B49" s="367" t="s">
        <v>299</v>
      </c>
      <c r="C49" s="352" t="s">
        <v>391</v>
      </c>
      <c r="D49" s="355">
        <v>45292</v>
      </c>
      <c r="E49" s="423">
        <v>2213.64</v>
      </c>
      <c r="F49" s="354">
        <v>0.2</v>
      </c>
      <c r="G49" s="4">
        <v>3275</v>
      </c>
      <c r="H49" s="453"/>
    </row>
    <row r="50" spans="1:8" s="8" customFormat="1" ht="31.5" x14ac:dyDescent="0.25">
      <c r="A50" s="350" t="s">
        <v>475</v>
      </c>
      <c r="B50" s="367" t="s">
        <v>300</v>
      </c>
      <c r="C50" s="352" t="s">
        <v>1377</v>
      </c>
      <c r="D50" s="267">
        <v>45292</v>
      </c>
      <c r="E50" s="423">
        <v>55.97</v>
      </c>
      <c r="F50" s="354">
        <v>0.2</v>
      </c>
      <c r="G50" s="4">
        <v>3275</v>
      </c>
      <c r="H50" s="453"/>
    </row>
    <row r="51" spans="1:8" s="8" customFormat="1" ht="15.75" x14ac:dyDescent="0.25">
      <c r="A51" s="350" t="s">
        <v>476</v>
      </c>
      <c r="B51" s="367" t="s">
        <v>301</v>
      </c>
      <c r="C51" s="352" t="s">
        <v>395</v>
      </c>
      <c r="D51" s="355">
        <v>45292</v>
      </c>
      <c r="E51" s="228">
        <v>340.56</v>
      </c>
      <c r="F51" s="354">
        <v>0.2</v>
      </c>
      <c r="G51" s="4">
        <v>3275</v>
      </c>
      <c r="H51" s="453"/>
    </row>
    <row r="52" spans="1:8" s="8" customFormat="1" ht="31.5" x14ac:dyDescent="0.25">
      <c r="A52" s="350" t="s">
        <v>477</v>
      </c>
      <c r="B52" s="367" t="s">
        <v>482</v>
      </c>
      <c r="C52" s="352" t="s">
        <v>396</v>
      </c>
      <c r="D52" s="355">
        <v>45292</v>
      </c>
      <c r="E52" s="423">
        <v>851.4</v>
      </c>
      <c r="F52" s="354">
        <v>0.2</v>
      </c>
      <c r="G52" s="4">
        <v>3275</v>
      </c>
      <c r="H52" s="453"/>
    </row>
    <row r="53" spans="1:8" s="8" customFormat="1" ht="31.5" x14ac:dyDescent="0.25">
      <c r="A53" s="350" t="s">
        <v>478</v>
      </c>
      <c r="B53" s="367" t="s">
        <v>302</v>
      </c>
      <c r="C53" s="352" t="s">
        <v>396</v>
      </c>
      <c r="D53" s="355">
        <v>45292</v>
      </c>
      <c r="E53" s="423">
        <v>681.12</v>
      </c>
      <c r="F53" s="354">
        <v>0.2</v>
      </c>
      <c r="G53" s="4">
        <v>3275</v>
      </c>
      <c r="H53" s="453"/>
    </row>
    <row r="54" spans="1:8" s="8" customFormat="1" ht="31.5" x14ac:dyDescent="0.25">
      <c r="A54" s="350" t="s">
        <v>479</v>
      </c>
      <c r="B54" s="367" t="s">
        <v>303</v>
      </c>
      <c r="C54" s="352" t="s">
        <v>396</v>
      </c>
      <c r="D54" s="355">
        <v>45292</v>
      </c>
      <c r="E54" s="228">
        <v>510.84</v>
      </c>
      <c r="F54" s="354">
        <v>0.2</v>
      </c>
      <c r="G54" s="4">
        <v>3275</v>
      </c>
      <c r="H54" s="453"/>
    </row>
    <row r="55" spans="1:8" s="8" customFormat="1" ht="15.75" x14ac:dyDescent="0.25">
      <c r="A55" s="350" t="s">
        <v>480</v>
      </c>
      <c r="B55" s="367" t="s">
        <v>304</v>
      </c>
      <c r="C55" s="352" t="s">
        <v>394</v>
      </c>
      <c r="D55" s="355">
        <v>45292</v>
      </c>
      <c r="E55" s="423">
        <v>227.04</v>
      </c>
      <c r="F55" s="354">
        <v>0.2</v>
      </c>
      <c r="G55" s="4">
        <v>3275</v>
      </c>
      <c r="H55" s="453"/>
    </row>
    <row r="56" spans="1:8" s="8" customFormat="1" ht="15.75" x14ac:dyDescent="0.25">
      <c r="A56" s="350" t="s">
        <v>481</v>
      </c>
      <c r="B56" s="367" t="s">
        <v>305</v>
      </c>
      <c r="C56" s="352" t="s">
        <v>397</v>
      </c>
      <c r="D56" s="355">
        <v>45292</v>
      </c>
      <c r="E56" s="423">
        <v>283.8</v>
      </c>
      <c r="F56" s="354">
        <v>0.2</v>
      </c>
      <c r="G56" s="4">
        <v>3275</v>
      </c>
      <c r="H56" s="453"/>
    </row>
    <row r="57" spans="1:8" s="4" customFormat="1" ht="15.75" x14ac:dyDescent="0.25">
      <c r="A57" s="346" t="s">
        <v>150</v>
      </c>
      <c r="B57" s="347" t="s">
        <v>501</v>
      </c>
      <c r="C57" s="348"/>
      <c r="D57" s="348"/>
      <c r="E57" s="348"/>
      <c r="F57" s="349"/>
      <c r="G57" s="4">
        <v>3275</v>
      </c>
      <c r="H57" s="453"/>
    </row>
    <row r="58" spans="1:8" ht="15.75" x14ac:dyDescent="0.25">
      <c r="A58" s="233" t="s">
        <v>502</v>
      </c>
      <c r="B58" s="367" t="s">
        <v>30</v>
      </c>
      <c r="C58" s="224"/>
      <c r="D58" s="355"/>
      <c r="E58" s="356"/>
      <c r="F58" s="354"/>
      <c r="G58" s="4">
        <v>3275</v>
      </c>
      <c r="H58" s="453"/>
    </row>
    <row r="59" spans="1:8" s="8" customFormat="1" ht="15.75" x14ac:dyDescent="0.25">
      <c r="A59" s="350" t="s">
        <v>151</v>
      </c>
      <c r="B59" s="359" t="s">
        <v>31</v>
      </c>
      <c r="C59" s="352" t="s">
        <v>24</v>
      </c>
      <c r="D59" s="267">
        <v>45292</v>
      </c>
      <c r="E59" s="423">
        <v>1774</v>
      </c>
      <c r="F59" s="354">
        <v>0.2</v>
      </c>
      <c r="G59" s="4">
        <v>3275</v>
      </c>
      <c r="H59" s="453"/>
    </row>
    <row r="60" spans="1:8" s="8" customFormat="1" ht="15.75" x14ac:dyDescent="0.25">
      <c r="A60" s="350" t="s">
        <v>152</v>
      </c>
      <c r="B60" s="359" t="s">
        <v>32</v>
      </c>
      <c r="C60" s="352" t="s">
        <v>24</v>
      </c>
      <c r="D60" s="267">
        <v>45292</v>
      </c>
      <c r="E60" s="423">
        <v>1337</v>
      </c>
      <c r="F60" s="354">
        <v>0.2</v>
      </c>
      <c r="G60" s="4">
        <v>3275</v>
      </c>
      <c r="H60" s="453"/>
    </row>
    <row r="61" spans="1:8" ht="15.75" x14ac:dyDescent="0.25">
      <c r="A61" s="233" t="s">
        <v>153</v>
      </c>
      <c r="B61" s="360" t="s">
        <v>33</v>
      </c>
      <c r="C61" s="224" t="s">
        <v>24</v>
      </c>
      <c r="D61" s="355">
        <v>45292</v>
      </c>
      <c r="E61" s="228">
        <v>884</v>
      </c>
      <c r="F61" s="354">
        <v>0.2</v>
      </c>
      <c r="G61" s="4">
        <v>3275</v>
      </c>
      <c r="H61" s="453"/>
    </row>
    <row r="62" spans="1:8" ht="15.75" x14ac:dyDescent="0.25">
      <c r="A62" s="233" t="s">
        <v>503</v>
      </c>
      <c r="B62" s="360" t="s">
        <v>34</v>
      </c>
      <c r="C62" s="224" t="s">
        <v>24</v>
      </c>
      <c r="D62" s="355">
        <v>45292</v>
      </c>
      <c r="E62" s="423">
        <v>391</v>
      </c>
      <c r="F62" s="354">
        <v>0.2</v>
      </c>
      <c r="G62" s="4">
        <v>3275</v>
      </c>
      <c r="H62" s="453"/>
    </row>
    <row r="63" spans="1:8" ht="15.75" x14ac:dyDescent="0.25">
      <c r="A63" s="233" t="s">
        <v>504</v>
      </c>
      <c r="B63" s="360" t="s">
        <v>35</v>
      </c>
      <c r="C63" s="224" t="s">
        <v>24</v>
      </c>
      <c r="D63" s="355">
        <v>45292</v>
      </c>
      <c r="E63" s="423">
        <v>869</v>
      </c>
      <c r="F63" s="354">
        <v>0.2</v>
      </c>
      <c r="G63" s="4">
        <v>3275</v>
      </c>
      <c r="H63" s="453"/>
    </row>
    <row r="64" spans="1:8" ht="15.75" x14ac:dyDescent="0.25">
      <c r="A64" s="233" t="s">
        <v>505</v>
      </c>
      <c r="B64" s="360" t="s">
        <v>36</v>
      </c>
      <c r="C64" s="224" t="s">
        <v>24</v>
      </c>
      <c r="D64" s="355">
        <v>45292</v>
      </c>
      <c r="E64" s="228">
        <v>510</v>
      </c>
      <c r="F64" s="354">
        <v>0.2</v>
      </c>
      <c r="G64" s="4">
        <v>3275</v>
      </c>
      <c r="H64" s="453"/>
    </row>
    <row r="65" spans="1:8" ht="15.75" x14ac:dyDescent="0.25">
      <c r="A65" s="233" t="s">
        <v>506</v>
      </c>
      <c r="B65" s="360" t="s">
        <v>1768</v>
      </c>
      <c r="C65" s="224" t="s">
        <v>24</v>
      </c>
      <c r="D65" s="468">
        <v>45383</v>
      </c>
      <c r="E65" s="423">
        <v>221</v>
      </c>
      <c r="F65" s="354">
        <v>0.2</v>
      </c>
      <c r="G65" s="4">
        <v>3275</v>
      </c>
      <c r="H65" s="469" t="s">
        <v>1769</v>
      </c>
    </row>
    <row r="66" spans="1:8" ht="15.75" x14ac:dyDescent="0.25">
      <c r="A66" s="233" t="s">
        <v>507</v>
      </c>
      <c r="B66" s="360" t="s">
        <v>38</v>
      </c>
      <c r="C66" s="224" t="s">
        <v>24</v>
      </c>
      <c r="D66" s="355">
        <v>45292</v>
      </c>
      <c r="E66" s="423">
        <v>1383</v>
      </c>
      <c r="F66" s="354">
        <v>0.2</v>
      </c>
      <c r="G66" s="4">
        <v>3275</v>
      </c>
      <c r="H66" s="453"/>
    </row>
    <row r="67" spans="1:8" ht="15.75" x14ac:dyDescent="0.25">
      <c r="A67" s="233" t="s">
        <v>508</v>
      </c>
      <c r="B67" s="360" t="s">
        <v>906</v>
      </c>
      <c r="C67" s="224" t="s">
        <v>24</v>
      </c>
      <c r="D67" s="355">
        <v>45292</v>
      </c>
      <c r="E67" s="228">
        <v>133</v>
      </c>
      <c r="F67" s="354">
        <v>0.2</v>
      </c>
      <c r="G67" s="4">
        <v>3275</v>
      </c>
      <c r="H67" s="453"/>
    </row>
    <row r="68" spans="1:8" ht="15.75" x14ac:dyDescent="0.25">
      <c r="A68" s="233" t="s">
        <v>509</v>
      </c>
      <c r="B68" s="360" t="s">
        <v>907</v>
      </c>
      <c r="C68" s="224" t="s">
        <v>24</v>
      </c>
      <c r="D68" s="355">
        <v>45292</v>
      </c>
      <c r="E68" s="423">
        <v>1194</v>
      </c>
      <c r="F68" s="354">
        <v>0.2</v>
      </c>
      <c r="G68" s="4">
        <v>3275</v>
      </c>
      <c r="H68" s="453"/>
    </row>
    <row r="69" spans="1:8" ht="15.75" x14ac:dyDescent="0.25">
      <c r="A69" s="233" t="s">
        <v>510</v>
      </c>
      <c r="B69" s="360" t="s">
        <v>909</v>
      </c>
      <c r="C69" s="224" t="s">
        <v>24</v>
      </c>
      <c r="D69" s="355">
        <v>45292</v>
      </c>
      <c r="E69" s="423">
        <v>575</v>
      </c>
      <c r="F69" s="354">
        <v>0.2</v>
      </c>
      <c r="G69" s="4">
        <v>3275</v>
      </c>
      <c r="H69" s="453"/>
    </row>
    <row r="70" spans="1:8" ht="15.75" x14ac:dyDescent="0.25">
      <c r="A70" s="233" t="s">
        <v>908</v>
      </c>
      <c r="B70" s="360" t="s">
        <v>124</v>
      </c>
      <c r="C70" s="224" t="s">
        <v>24</v>
      </c>
      <c r="D70" s="355">
        <v>45292</v>
      </c>
      <c r="E70" s="228">
        <v>368</v>
      </c>
      <c r="F70" s="354">
        <v>0.2</v>
      </c>
      <c r="G70" s="4">
        <v>3275</v>
      </c>
      <c r="H70" s="453"/>
    </row>
    <row r="71" spans="1:8" s="4" customFormat="1" ht="15.75" x14ac:dyDescent="0.25">
      <c r="A71" s="346" t="s">
        <v>154</v>
      </c>
      <c r="B71" s="361" t="s">
        <v>1389</v>
      </c>
      <c r="C71" s="362"/>
      <c r="D71" s="363"/>
      <c r="E71" s="423"/>
      <c r="F71" s="364"/>
      <c r="G71" s="4">
        <v>3275</v>
      </c>
      <c r="H71" s="453"/>
    </row>
    <row r="72" spans="1:8" ht="31.5" x14ac:dyDescent="0.25">
      <c r="A72" s="350" t="s">
        <v>53</v>
      </c>
      <c r="B72" s="351" t="s">
        <v>42</v>
      </c>
      <c r="C72" s="224" t="s">
        <v>43</v>
      </c>
      <c r="D72" s="355">
        <v>45312</v>
      </c>
      <c r="E72" s="423">
        <v>3275</v>
      </c>
      <c r="F72" s="354">
        <v>0.2</v>
      </c>
      <c r="G72" s="4">
        <v>3275</v>
      </c>
      <c r="H72" s="453"/>
    </row>
    <row r="73" spans="1:8" s="8" customFormat="1" ht="31.5" x14ac:dyDescent="0.25">
      <c r="A73" s="350" t="s">
        <v>1607</v>
      </c>
      <c r="B73" s="450" t="s">
        <v>1390</v>
      </c>
      <c r="C73" s="352"/>
      <c r="D73" s="355"/>
      <c r="E73" s="356"/>
      <c r="F73" s="354"/>
      <c r="G73" s="4">
        <v>3275</v>
      </c>
      <c r="H73" s="453"/>
    </row>
    <row r="74" spans="1:8" ht="15.75" x14ac:dyDescent="0.25">
      <c r="A74" s="350" t="s">
        <v>155</v>
      </c>
      <c r="B74" s="369" t="s">
        <v>427</v>
      </c>
      <c r="C74" s="224"/>
      <c r="D74" s="355"/>
      <c r="E74" s="228"/>
      <c r="F74" s="354"/>
      <c r="G74" s="4">
        <v>3275</v>
      </c>
      <c r="H74" s="453"/>
    </row>
    <row r="75" spans="1:8" ht="15.75" x14ac:dyDescent="0.25">
      <c r="A75" s="350" t="s">
        <v>156</v>
      </c>
      <c r="B75" s="360" t="s">
        <v>1397</v>
      </c>
      <c r="C75" s="224" t="s">
        <v>84</v>
      </c>
      <c r="D75" s="355">
        <v>45311</v>
      </c>
      <c r="E75" s="423">
        <v>2390.75</v>
      </c>
      <c r="F75" s="354">
        <v>0.2</v>
      </c>
      <c r="G75" s="4">
        <v>3275</v>
      </c>
      <c r="H75" s="457">
        <f t="shared" ref="H75:H103" si="0">E75/G75</f>
        <v>0.73</v>
      </c>
    </row>
    <row r="76" spans="1:8" ht="15.75" x14ac:dyDescent="0.25">
      <c r="A76" s="350" t="s">
        <v>157</v>
      </c>
      <c r="B76" s="360" t="s">
        <v>429</v>
      </c>
      <c r="C76" s="224" t="s">
        <v>84</v>
      </c>
      <c r="D76" s="355">
        <v>45311</v>
      </c>
      <c r="E76" s="423">
        <v>2620</v>
      </c>
      <c r="F76" s="354">
        <v>0.2</v>
      </c>
      <c r="G76" s="4">
        <v>3275</v>
      </c>
      <c r="H76" s="457">
        <f t="shared" si="0"/>
        <v>0.8</v>
      </c>
    </row>
    <row r="77" spans="1:8" s="437" customFormat="1" ht="15.75" x14ac:dyDescent="0.25">
      <c r="A77" s="350" t="s">
        <v>158</v>
      </c>
      <c r="B77" s="360" t="s">
        <v>528</v>
      </c>
      <c r="C77" s="224" t="s">
        <v>84</v>
      </c>
      <c r="D77" s="355">
        <v>45311</v>
      </c>
      <c r="E77" s="228">
        <v>3820.83</v>
      </c>
      <c r="F77" s="354">
        <v>0.2</v>
      </c>
      <c r="G77" s="4">
        <v>3275</v>
      </c>
      <c r="H77" s="458">
        <f t="shared" si="0"/>
        <v>1.1666656488549618</v>
      </c>
    </row>
    <row r="78" spans="1:8" ht="15.75" x14ac:dyDescent="0.25">
      <c r="A78" s="350" t="s">
        <v>159</v>
      </c>
      <c r="B78" s="360" t="s">
        <v>261</v>
      </c>
      <c r="C78" s="224" t="s">
        <v>84</v>
      </c>
      <c r="D78" s="355">
        <v>45311</v>
      </c>
      <c r="E78" s="423">
        <v>3406</v>
      </c>
      <c r="F78" s="354">
        <v>0.2</v>
      </c>
      <c r="G78" s="4">
        <v>3275</v>
      </c>
      <c r="H78" s="457">
        <f t="shared" si="0"/>
        <v>1.04</v>
      </c>
    </row>
    <row r="79" spans="1:8" ht="15.75" x14ac:dyDescent="0.25">
      <c r="A79" s="350" t="s">
        <v>160</v>
      </c>
      <c r="B79" s="360" t="s">
        <v>262</v>
      </c>
      <c r="C79" s="224" t="s">
        <v>84</v>
      </c>
      <c r="D79" s="355">
        <v>45311</v>
      </c>
      <c r="E79" s="423">
        <v>3831.7499999999995</v>
      </c>
      <c r="F79" s="354">
        <v>0.2</v>
      </c>
      <c r="G79" s="4">
        <v>3275</v>
      </c>
      <c r="H79" s="457">
        <f t="shared" si="0"/>
        <v>1.17</v>
      </c>
    </row>
    <row r="80" spans="1:8" ht="15.75" x14ac:dyDescent="0.25">
      <c r="A80" s="350" t="s">
        <v>1608</v>
      </c>
      <c r="B80" s="360" t="s">
        <v>263</v>
      </c>
      <c r="C80" s="224" t="s">
        <v>84</v>
      </c>
      <c r="D80" s="355">
        <v>45311</v>
      </c>
      <c r="E80" s="228">
        <v>2947.5</v>
      </c>
      <c r="F80" s="354">
        <v>0.2</v>
      </c>
      <c r="G80" s="4">
        <v>3275</v>
      </c>
      <c r="H80" s="457">
        <f t="shared" si="0"/>
        <v>0.9</v>
      </c>
    </row>
    <row r="81" spans="1:11" ht="15.75" x14ac:dyDescent="0.25">
      <c r="A81" s="350" t="s">
        <v>1609</v>
      </c>
      <c r="B81" s="360" t="s">
        <v>430</v>
      </c>
      <c r="C81" s="224" t="s">
        <v>84</v>
      </c>
      <c r="D81" s="355">
        <v>45311</v>
      </c>
      <c r="E81" s="423">
        <v>4224.75</v>
      </c>
      <c r="F81" s="354">
        <v>0.2</v>
      </c>
      <c r="G81" s="4">
        <v>3275</v>
      </c>
      <c r="H81" s="457">
        <f t="shared" si="0"/>
        <v>1.29</v>
      </c>
    </row>
    <row r="82" spans="1:11" s="437" customFormat="1" ht="15.75" x14ac:dyDescent="0.25">
      <c r="A82" s="350" t="s">
        <v>1610</v>
      </c>
      <c r="B82" s="360" t="s">
        <v>82</v>
      </c>
      <c r="C82" s="224" t="s">
        <v>84</v>
      </c>
      <c r="D82" s="355">
        <v>45311</v>
      </c>
      <c r="E82" s="228">
        <v>2892.92</v>
      </c>
      <c r="F82" s="354">
        <v>0.2</v>
      </c>
      <c r="G82" s="4">
        <v>3275</v>
      </c>
      <c r="H82" s="458">
        <f t="shared" si="0"/>
        <v>0.88333435114503822</v>
      </c>
    </row>
    <row r="83" spans="1:11" ht="15.75" x14ac:dyDescent="0.25">
      <c r="A83" s="350" t="s">
        <v>1611</v>
      </c>
      <c r="B83" s="360" t="s">
        <v>123</v>
      </c>
      <c r="C83" s="224" t="s">
        <v>84</v>
      </c>
      <c r="D83" s="355">
        <v>45311</v>
      </c>
      <c r="E83" s="228">
        <v>3602.5000000000005</v>
      </c>
      <c r="F83" s="354">
        <v>0.2</v>
      </c>
      <c r="G83" s="4">
        <v>3275</v>
      </c>
      <c r="H83" s="457">
        <f t="shared" si="0"/>
        <v>1.1000000000000001</v>
      </c>
    </row>
    <row r="84" spans="1:11" s="437" customFormat="1" ht="15.75" x14ac:dyDescent="0.25">
      <c r="A84" s="350" t="s">
        <v>1612</v>
      </c>
      <c r="B84" s="360" t="s">
        <v>61</v>
      </c>
      <c r="C84" s="224" t="s">
        <v>84</v>
      </c>
      <c r="D84" s="355">
        <v>45311</v>
      </c>
      <c r="E84" s="423">
        <v>3220.42</v>
      </c>
      <c r="F84" s="354">
        <v>0.2</v>
      </c>
      <c r="G84" s="4">
        <v>3275</v>
      </c>
      <c r="H84" s="458">
        <v>0.98333000000000004</v>
      </c>
      <c r="J84" s="437">
        <f>H84*G84</f>
        <v>3220.4057499999999</v>
      </c>
      <c r="K84" s="451">
        <f>E84-J84</f>
        <v>1.4250000000174623E-2</v>
      </c>
    </row>
    <row r="85" spans="1:11" s="437" customFormat="1" ht="15.75" x14ac:dyDescent="0.25">
      <c r="A85" s="350" t="s">
        <v>1613</v>
      </c>
      <c r="B85" s="360" t="s">
        <v>115</v>
      </c>
      <c r="C85" s="224" t="s">
        <v>84</v>
      </c>
      <c r="D85" s="355">
        <v>45311</v>
      </c>
      <c r="E85" s="423">
        <v>4202.92</v>
      </c>
      <c r="F85" s="354">
        <v>0.2</v>
      </c>
      <c r="G85" s="4">
        <v>3275</v>
      </c>
      <c r="H85" s="458">
        <f t="shared" si="0"/>
        <v>1.2833343511450381</v>
      </c>
    </row>
    <row r="86" spans="1:11" s="437" customFormat="1" ht="15.75" x14ac:dyDescent="0.25">
      <c r="A86" s="350" t="s">
        <v>1614</v>
      </c>
      <c r="B86" s="359" t="s">
        <v>545</v>
      </c>
      <c r="C86" s="224" t="s">
        <v>84</v>
      </c>
      <c r="D86" s="355">
        <v>45311</v>
      </c>
      <c r="E86" s="423">
        <v>2885</v>
      </c>
      <c r="F86" s="354">
        <v>0.2</v>
      </c>
      <c r="G86" s="4">
        <v>3275</v>
      </c>
      <c r="H86" s="458">
        <f t="shared" si="0"/>
        <v>0.88091603053435119</v>
      </c>
    </row>
    <row r="87" spans="1:11" s="437" customFormat="1" ht="15.75" x14ac:dyDescent="0.25">
      <c r="A87" s="350" t="s">
        <v>1615</v>
      </c>
      <c r="B87" s="360" t="s">
        <v>60</v>
      </c>
      <c r="C87" s="224" t="s">
        <v>84</v>
      </c>
      <c r="D87" s="355">
        <v>45311</v>
      </c>
      <c r="E87" s="423">
        <v>2674.58</v>
      </c>
      <c r="F87" s="354">
        <v>0.2</v>
      </c>
      <c r="G87" s="4">
        <v>3275</v>
      </c>
      <c r="H87" s="458">
        <f t="shared" si="0"/>
        <v>0.81666564885496185</v>
      </c>
    </row>
    <row r="88" spans="1:11" s="437" customFormat="1" ht="15.75" x14ac:dyDescent="0.25">
      <c r="A88" s="350" t="s">
        <v>1747</v>
      </c>
      <c r="B88" s="360" t="s">
        <v>1755</v>
      </c>
      <c r="C88" s="224" t="s">
        <v>84</v>
      </c>
      <c r="D88" s="355">
        <v>45311</v>
      </c>
      <c r="E88" s="423">
        <v>2885</v>
      </c>
      <c r="F88" s="354">
        <v>0.2</v>
      </c>
      <c r="G88" s="4">
        <v>3275</v>
      </c>
      <c r="H88" s="458">
        <f t="shared" si="0"/>
        <v>0.88091603053435119</v>
      </c>
    </row>
    <row r="89" spans="1:11" ht="15.75" x14ac:dyDescent="0.25">
      <c r="A89" s="350" t="s">
        <v>1715</v>
      </c>
      <c r="B89" s="360" t="s">
        <v>1641</v>
      </c>
      <c r="C89" s="224" t="s">
        <v>84</v>
      </c>
      <c r="D89" s="355">
        <v>45311</v>
      </c>
      <c r="E89" s="423">
        <v>2390.75</v>
      </c>
      <c r="F89" s="354">
        <v>0.2</v>
      </c>
      <c r="G89" s="4">
        <v>3275</v>
      </c>
      <c r="H89" s="457">
        <f t="shared" si="0"/>
        <v>0.73</v>
      </c>
    </row>
    <row r="90" spans="1:11" ht="15.75" x14ac:dyDescent="0.25">
      <c r="A90" s="350" t="s">
        <v>1716</v>
      </c>
      <c r="B90" s="360" t="s">
        <v>539</v>
      </c>
      <c r="C90" s="224" t="s">
        <v>84</v>
      </c>
      <c r="D90" s="355">
        <v>45311</v>
      </c>
      <c r="E90" s="423">
        <v>2947.5</v>
      </c>
      <c r="F90" s="354">
        <v>0.2</v>
      </c>
      <c r="G90" s="4">
        <v>3275</v>
      </c>
      <c r="H90" s="457">
        <f t="shared" si="0"/>
        <v>0.9</v>
      </c>
    </row>
    <row r="91" spans="1:11" ht="15.75" x14ac:dyDescent="0.25">
      <c r="A91" s="350" t="s">
        <v>1717</v>
      </c>
      <c r="B91" s="360" t="s">
        <v>1750</v>
      </c>
      <c r="C91" s="224" t="s">
        <v>84</v>
      </c>
      <c r="D91" s="355">
        <v>45311</v>
      </c>
      <c r="E91" s="423">
        <v>3930</v>
      </c>
      <c r="F91" s="354">
        <v>0.2</v>
      </c>
      <c r="G91" s="4">
        <v>3275</v>
      </c>
      <c r="H91" s="457">
        <f t="shared" si="0"/>
        <v>1.2</v>
      </c>
    </row>
    <row r="92" spans="1:11" s="437" customFormat="1" ht="15.75" x14ac:dyDescent="0.25">
      <c r="A92" s="350" t="s">
        <v>1718</v>
      </c>
      <c r="B92" s="360" t="s">
        <v>66</v>
      </c>
      <c r="C92" s="224" t="s">
        <v>84</v>
      </c>
      <c r="D92" s="355">
        <v>45311</v>
      </c>
      <c r="E92" s="423">
        <v>2401.67</v>
      </c>
      <c r="F92" s="354">
        <v>0.2</v>
      </c>
      <c r="G92" s="4">
        <v>3275</v>
      </c>
      <c r="H92" s="458">
        <f t="shared" si="0"/>
        <v>0.7333343511450382</v>
      </c>
    </row>
    <row r="93" spans="1:11" s="437" customFormat="1" ht="15.75" x14ac:dyDescent="0.25">
      <c r="A93" s="350" t="s">
        <v>1748</v>
      </c>
      <c r="B93" s="360" t="s">
        <v>81</v>
      </c>
      <c r="C93" s="224" t="s">
        <v>84</v>
      </c>
      <c r="D93" s="355">
        <v>45311</v>
      </c>
      <c r="E93" s="423">
        <v>3608.5</v>
      </c>
      <c r="F93" s="354">
        <v>0.2</v>
      </c>
      <c r="G93" s="4">
        <v>3275</v>
      </c>
      <c r="H93" s="458">
        <f t="shared" si="0"/>
        <v>1.1018320610687022</v>
      </c>
    </row>
    <row r="94" spans="1:11" ht="15.75" x14ac:dyDescent="0.25">
      <c r="A94" s="350" t="s">
        <v>1749</v>
      </c>
      <c r="B94" s="359" t="s">
        <v>1707</v>
      </c>
      <c r="C94" s="224" t="s">
        <v>84</v>
      </c>
      <c r="D94" s="355">
        <v>45311</v>
      </c>
      <c r="E94" s="423">
        <v>2063.25</v>
      </c>
      <c r="F94" s="354">
        <v>0.2</v>
      </c>
      <c r="G94" s="4">
        <v>3275</v>
      </c>
      <c r="H94" s="453">
        <f t="shared" si="0"/>
        <v>0.63</v>
      </c>
    </row>
    <row r="95" spans="1:11" ht="15.75" x14ac:dyDescent="0.25">
      <c r="A95" s="350" t="s">
        <v>1752</v>
      </c>
      <c r="B95" s="359" t="s">
        <v>1708</v>
      </c>
      <c r="C95" s="224" t="s">
        <v>84</v>
      </c>
      <c r="D95" s="355">
        <v>45311</v>
      </c>
      <c r="E95" s="423">
        <v>2652.75</v>
      </c>
      <c r="F95" s="354">
        <v>0.2</v>
      </c>
      <c r="G95" s="4">
        <v>3275</v>
      </c>
      <c r="H95" s="453">
        <f t="shared" si="0"/>
        <v>0.81</v>
      </c>
    </row>
    <row r="96" spans="1:11" ht="15.75" x14ac:dyDescent="0.25">
      <c r="A96" s="350" t="s">
        <v>1753</v>
      </c>
      <c r="B96" s="359" t="s">
        <v>1709</v>
      </c>
      <c r="C96" s="224" t="s">
        <v>84</v>
      </c>
      <c r="D96" s="355">
        <v>45311</v>
      </c>
      <c r="E96" s="423">
        <v>1932.25</v>
      </c>
      <c r="F96" s="354">
        <v>0.2</v>
      </c>
      <c r="G96" s="4">
        <v>3275</v>
      </c>
      <c r="H96" s="453">
        <f t="shared" si="0"/>
        <v>0.59</v>
      </c>
    </row>
    <row r="97" spans="1:8" ht="15.75" x14ac:dyDescent="0.25">
      <c r="A97" s="350" t="s">
        <v>1754</v>
      </c>
      <c r="B97" s="359" t="s">
        <v>1751</v>
      </c>
      <c r="C97" s="224" t="s">
        <v>84</v>
      </c>
      <c r="D97" s="355">
        <v>45311</v>
      </c>
      <c r="E97" s="423">
        <v>2652.75</v>
      </c>
      <c r="F97" s="354">
        <v>0.2</v>
      </c>
      <c r="G97" s="4">
        <v>3275</v>
      </c>
      <c r="H97" s="453">
        <f t="shared" si="0"/>
        <v>0.81</v>
      </c>
    </row>
    <row r="98" spans="1:8" ht="15.75" x14ac:dyDescent="0.25">
      <c r="A98" s="350" t="s">
        <v>170</v>
      </c>
      <c r="B98" s="369" t="s">
        <v>80</v>
      </c>
      <c r="C98" s="224"/>
      <c r="D98" s="355"/>
      <c r="E98" s="228"/>
      <c r="F98" s="354"/>
      <c r="G98" s="4">
        <v>3275</v>
      </c>
      <c r="H98" s="453">
        <f t="shared" si="0"/>
        <v>0</v>
      </c>
    </row>
    <row r="99" spans="1:8" ht="15.75" x14ac:dyDescent="0.25">
      <c r="A99" s="350" t="s">
        <v>162</v>
      </c>
      <c r="B99" s="360" t="s">
        <v>60</v>
      </c>
      <c r="C99" s="224" t="s">
        <v>84</v>
      </c>
      <c r="D99" s="355">
        <v>45312</v>
      </c>
      <c r="E99" s="423">
        <v>3602.5000000000005</v>
      </c>
      <c r="F99" s="354">
        <v>0.2</v>
      </c>
      <c r="G99" s="4">
        <v>3275</v>
      </c>
      <c r="H99" s="453">
        <f t="shared" si="0"/>
        <v>1.1000000000000001</v>
      </c>
    </row>
    <row r="100" spans="1:8" ht="15.75" x14ac:dyDescent="0.25">
      <c r="A100" s="350" t="s">
        <v>171</v>
      </c>
      <c r="B100" s="360" t="s">
        <v>61</v>
      </c>
      <c r="C100" s="224" t="s">
        <v>84</v>
      </c>
      <c r="D100" s="355">
        <v>45312</v>
      </c>
      <c r="E100" s="423">
        <v>7205.0000000000009</v>
      </c>
      <c r="F100" s="354">
        <v>0.2</v>
      </c>
      <c r="G100" s="4">
        <v>3275</v>
      </c>
      <c r="H100" s="453">
        <f t="shared" si="0"/>
        <v>2.2000000000000002</v>
      </c>
    </row>
    <row r="101" spans="1:8" ht="15.75" x14ac:dyDescent="0.25">
      <c r="A101" s="350" t="s">
        <v>172</v>
      </c>
      <c r="B101" s="360" t="s">
        <v>83</v>
      </c>
      <c r="C101" s="224" t="s">
        <v>84</v>
      </c>
      <c r="D101" s="355">
        <v>45312</v>
      </c>
      <c r="E101" s="228">
        <v>4683.25</v>
      </c>
      <c r="F101" s="354">
        <v>0.2</v>
      </c>
      <c r="G101" s="4">
        <v>3275</v>
      </c>
      <c r="H101" s="453">
        <f t="shared" si="0"/>
        <v>1.43</v>
      </c>
    </row>
    <row r="102" spans="1:8" ht="15.75" x14ac:dyDescent="0.25">
      <c r="A102" s="350" t="s">
        <v>173</v>
      </c>
      <c r="B102" s="360" t="s">
        <v>82</v>
      </c>
      <c r="C102" s="224" t="s">
        <v>84</v>
      </c>
      <c r="D102" s="355">
        <v>45312</v>
      </c>
      <c r="E102" s="423">
        <v>7925.5</v>
      </c>
      <c r="F102" s="354">
        <v>0.2</v>
      </c>
      <c r="G102" s="4">
        <v>3275</v>
      </c>
      <c r="H102" s="453">
        <f t="shared" si="0"/>
        <v>2.42</v>
      </c>
    </row>
    <row r="103" spans="1:8" ht="15.75" x14ac:dyDescent="0.25">
      <c r="A103" s="350" t="s">
        <v>174</v>
      </c>
      <c r="B103" s="360" t="s">
        <v>32</v>
      </c>
      <c r="C103" s="224" t="s">
        <v>84</v>
      </c>
      <c r="D103" s="355">
        <v>45312</v>
      </c>
      <c r="E103" s="423">
        <v>8285.75</v>
      </c>
      <c r="F103" s="354">
        <v>0.2</v>
      </c>
      <c r="G103" s="4">
        <v>3275</v>
      </c>
      <c r="H103" s="453">
        <f t="shared" si="0"/>
        <v>2.5299999999999998</v>
      </c>
    </row>
    <row r="104" spans="1:8" ht="15.75" x14ac:dyDescent="0.25">
      <c r="A104" s="350" t="s">
        <v>161</v>
      </c>
      <c r="B104" s="367" t="s">
        <v>78</v>
      </c>
      <c r="C104" s="367"/>
      <c r="D104" s="367"/>
      <c r="E104" s="367"/>
      <c r="F104" s="367"/>
      <c r="G104" s="4">
        <v>3275</v>
      </c>
      <c r="H104" s="453"/>
    </row>
    <row r="105" spans="1:8" ht="15.75" x14ac:dyDescent="0.25">
      <c r="A105" s="350" t="s">
        <v>163</v>
      </c>
      <c r="B105" s="360" t="s">
        <v>60</v>
      </c>
      <c r="C105" s="224" t="s">
        <v>43</v>
      </c>
      <c r="D105" s="355">
        <v>45312</v>
      </c>
      <c r="E105" s="423">
        <v>3897.25</v>
      </c>
      <c r="F105" s="354">
        <v>0.2</v>
      </c>
      <c r="G105" s="4">
        <v>3275</v>
      </c>
      <c r="H105" s="453">
        <v>1.19</v>
      </c>
    </row>
    <row r="106" spans="1:8" ht="15.75" x14ac:dyDescent="0.25">
      <c r="A106" s="350" t="s">
        <v>164</v>
      </c>
      <c r="B106" s="360" t="s">
        <v>61</v>
      </c>
      <c r="C106" s="224" t="s">
        <v>43</v>
      </c>
      <c r="D106" s="355">
        <v>45312</v>
      </c>
      <c r="E106" s="423">
        <v>9825</v>
      </c>
      <c r="F106" s="354">
        <v>0.2</v>
      </c>
      <c r="G106" s="4">
        <v>3275</v>
      </c>
      <c r="H106" s="453">
        <v>3</v>
      </c>
    </row>
    <row r="107" spans="1:8" ht="15.75" x14ac:dyDescent="0.25">
      <c r="A107" s="350" t="s">
        <v>165</v>
      </c>
      <c r="B107" s="360" t="s">
        <v>66</v>
      </c>
      <c r="C107" s="224" t="s">
        <v>43</v>
      </c>
      <c r="D107" s="355">
        <v>45312</v>
      </c>
      <c r="E107" s="423">
        <v>5010.75</v>
      </c>
      <c r="F107" s="354">
        <v>0.2</v>
      </c>
      <c r="G107" s="4">
        <v>3275</v>
      </c>
      <c r="H107" s="453">
        <v>1.53</v>
      </c>
    </row>
    <row r="108" spans="1:8" ht="15.75" x14ac:dyDescent="0.25">
      <c r="A108" s="350" t="s">
        <v>166</v>
      </c>
      <c r="B108" s="360" t="s">
        <v>81</v>
      </c>
      <c r="C108" s="224" t="s">
        <v>43</v>
      </c>
      <c r="D108" s="355">
        <v>45312</v>
      </c>
      <c r="E108" s="423">
        <v>11560.75</v>
      </c>
      <c r="F108" s="354">
        <v>0.2</v>
      </c>
      <c r="G108" s="4">
        <v>3275</v>
      </c>
      <c r="H108" s="453">
        <v>3.53</v>
      </c>
    </row>
    <row r="109" spans="1:8" ht="15.75" x14ac:dyDescent="0.25">
      <c r="A109" s="350" t="s">
        <v>177</v>
      </c>
      <c r="B109" s="367" t="s">
        <v>1765</v>
      </c>
      <c r="C109" s="367"/>
      <c r="D109" s="367"/>
      <c r="E109" s="367"/>
      <c r="F109" s="367"/>
      <c r="G109" s="4">
        <v>3275</v>
      </c>
      <c r="H109" s="453"/>
    </row>
    <row r="110" spans="1:8" ht="15.75" x14ac:dyDescent="0.25">
      <c r="A110" s="350" t="s">
        <v>178</v>
      </c>
      <c r="B110" s="360" t="s">
        <v>60</v>
      </c>
      <c r="C110" s="224" t="s">
        <v>43</v>
      </c>
      <c r="D110" s="355">
        <v>45312</v>
      </c>
      <c r="E110" s="423">
        <v>11462.5</v>
      </c>
      <c r="F110" s="354">
        <v>0.2</v>
      </c>
      <c r="G110" s="4">
        <v>3275</v>
      </c>
      <c r="H110" s="453">
        <v>3.5</v>
      </c>
    </row>
    <row r="111" spans="1:8" ht="15.75" x14ac:dyDescent="0.25">
      <c r="A111" s="350" t="s">
        <v>179</v>
      </c>
      <c r="B111" s="360" t="s">
        <v>61</v>
      </c>
      <c r="C111" s="224" t="s">
        <v>43</v>
      </c>
      <c r="D111" s="355">
        <v>45312</v>
      </c>
      <c r="E111" s="423">
        <v>19977.5</v>
      </c>
      <c r="F111" s="354">
        <v>0.2</v>
      </c>
      <c r="G111" s="4">
        <v>3275</v>
      </c>
      <c r="H111" s="453">
        <v>6.1</v>
      </c>
    </row>
    <row r="112" spans="1:8" ht="15.75" x14ac:dyDescent="0.25">
      <c r="A112" s="350" t="s">
        <v>180</v>
      </c>
      <c r="B112" s="360" t="s">
        <v>1766</v>
      </c>
      <c r="C112" s="224" t="s">
        <v>43</v>
      </c>
      <c r="D112" s="355">
        <v>45312</v>
      </c>
      <c r="E112" s="423">
        <v>32782.75</v>
      </c>
      <c r="F112" s="354">
        <v>0.2</v>
      </c>
      <c r="G112" s="4">
        <v>3275</v>
      </c>
      <c r="H112" s="453">
        <v>10.01</v>
      </c>
    </row>
    <row r="113" spans="1:11" ht="15.75" x14ac:dyDescent="0.25">
      <c r="A113" s="350" t="s">
        <v>181</v>
      </c>
      <c r="B113" s="360" t="s">
        <v>66</v>
      </c>
      <c r="C113" s="224" t="s">
        <v>43</v>
      </c>
      <c r="D113" s="355">
        <v>45312</v>
      </c>
      <c r="E113" s="423">
        <v>7958.2500000000009</v>
      </c>
      <c r="F113" s="354">
        <v>0.2</v>
      </c>
      <c r="G113" s="4">
        <v>3275</v>
      </c>
      <c r="H113" s="453">
        <v>2.4300000000000002</v>
      </c>
    </row>
    <row r="114" spans="1:11" ht="15.75" x14ac:dyDescent="0.25">
      <c r="A114" s="350" t="s">
        <v>182</v>
      </c>
      <c r="B114" s="360" t="s">
        <v>81</v>
      </c>
      <c r="C114" s="224" t="s">
        <v>43</v>
      </c>
      <c r="D114" s="355">
        <v>45312</v>
      </c>
      <c r="E114" s="423">
        <v>18241.75</v>
      </c>
      <c r="F114" s="354">
        <v>0.2</v>
      </c>
      <c r="G114" s="4">
        <v>3275</v>
      </c>
      <c r="H114" s="453">
        <v>5.57</v>
      </c>
    </row>
    <row r="115" spans="1:11" ht="15.75" x14ac:dyDescent="0.25">
      <c r="A115" s="350" t="s">
        <v>184</v>
      </c>
      <c r="B115" s="367" t="s">
        <v>75</v>
      </c>
      <c r="C115" s="465"/>
      <c r="D115" s="465"/>
      <c r="E115" s="423"/>
      <c r="F115" s="354"/>
      <c r="G115" s="4">
        <v>3275</v>
      </c>
      <c r="H115" s="466">
        <f>K116/J115</f>
        <v>0.65999999999999992</v>
      </c>
      <c r="J115" s="2">
        <v>2885</v>
      </c>
    </row>
    <row r="116" spans="1:11" ht="15.75" x14ac:dyDescent="0.25">
      <c r="A116" s="350" t="s">
        <v>185</v>
      </c>
      <c r="B116" s="360" t="s">
        <v>60</v>
      </c>
      <c r="C116" s="224" t="s">
        <v>43</v>
      </c>
      <c r="D116" s="355">
        <v>45312</v>
      </c>
      <c r="E116" s="423">
        <f>G116*H116</f>
        <v>2161.4999999999995</v>
      </c>
      <c r="F116" s="354">
        <v>0.2</v>
      </c>
      <c r="G116" s="4">
        <v>3275</v>
      </c>
      <c r="H116" s="466">
        <f>K116/J116</f>
        <v>0.65999999999999992</v>
      </c>
      <c r="J116" s="2">
        <v>2885</v>
      </c>
      <c r="K116" s="2">
        <v>1904.1</v>
      </c>
    </row>
    <row r="117" spans="1:11" ht="15.75" x14ac:dyDescent="0.25">
      <c r="A117" s="350" t="s">
        <v>186</v>
      </c>
      <c r="B117" s="360" t="s">
        <v>61</v>
      </c>
      <c r="C117" s="224" t="s">
        <v>43</v>
      </c>
      <c r="D117" s="355">
        <v>45312</v>
      </c>
      <c r="E117" s="423">
        <f t="shared" ref="E117:E119" si="1">G117*H117</f>
        <v>3537.0000000000005</v>
      </c>
      <c r="F117" s="354">
        <v>0.2</v>
      </c>
      <c r="G117" s="4">
        <v>3275</v>
      </c>
      <c r="H117" s="466">
        <f t="shared" ref="H117:H131" si="2">K117/J117</f>
        <v>1.08</v>
      </c>
      <c r="J117" s="2">
        <v>2885</v>
      </c>
      <c r="K117" s="2">
        <v>3115.8</v>
      </c>
    </row>
    <row r="118" spans="1:11" ht="15.75" x14ac:dyDescent="0.25">
      <c r="A118" s="350" t="s">
        <v>187</v>
      </c>
      <c r="B118" s="360" t="s">
        <v>66</v>
      </c>
      <c r="C118" s="224" t="s">
        <v>43</v>
      </c>
      <c r="D118" s="355">
        <v>45312</v>
      </c>
      <c r="E118" s="423">
        <f t="shared" si="1"/>
        <v>1244.5</v>
      </c>
      <c r="F118" s="354">
        <v>0.2</v>
      </c>
      <c r="G118" s="4">
        <v>3275</v>
      </c>
      <c r="H118" s="466">
        <f t="shared" si="2"/>
        <v>0.38</v>
      </c>
      <c r="J118" s="2">
        <v>2885</v>
      </c>
      <c r="K118" s="2">
        <v>1096.3</v>
      </c>
    </row>
    <row r="119" spans="1:11" ht="15.75" x14ac:dyDescent="0.25">
      <c r="A119" s="350" t="s">
        <v>188</v>
      </c>
      <c r="B119" s="360" t="s">
        <v>81</v>
      </c>
      <c r="C119" s="224" t="s">
        <v>43</v>
      </c>
      <c r="D119" s="355">
        <v>45312</v>
      </c>
      <c r="E119" s="423">
        <f t="shared" si="1"/>
        <v>1244.5</v>
      </c>
      <c r="F119" s="354">
        <v>0.2</v>
      </c>
      <c r="G119" s="4">
        <v>3275</v>
      </c>
      <c r="H119" s="466">
        <f t="shared" si="2"/>
        <v>0.38</v>
      </c>
      <c r="J119" s="2">
        <v>2885</v>
      </c>
      <c r="K119" s="2">
        <v>1096.3</v>
      </c>
    </row>
    <row r="120" spans="1:11" ht="15.75" x14ac:dyDescent="0.25">
      <c r="A120" s="350" t="s">
        <v>192</v>
      </c>
      <c r="B120" s="367" t="s">
        <v>76</v>
      </c>
      <c r="C120" s="224"/>
      <c r="D120" s="355"/>
      <c r="E120" s="423"/>
      <c r="F120" s="354"/>
      <c r="G120" s="4">
        <v>3275</v>
      </c>
      <c r="H120" s="466">
        <f t="shared" si="2"/>
        <v>0</v>
      </c>
      <c r="J120" s="2">
        <v>2885</v>
      </c>
    </row>
    <row r="121" spans="1:11" ht="15.75" x14ac:dyDescent="0.25">
      <c r="A121" s="350" t="s">
        <v>193</v>
      </c>
      <c r="B121" s="360" t="s">
        <v>60</v>
      </c>
      <c r="C121" s="224" t="s">
        <v>43</v>
      </c>
      <c r="D121" s="355">
        <v>45312</v>
      </c>
      <c r="E121" s="423">
        <f>G121*H121</f>
        <v>5403.75</v>
      </c>
      <c r="F121" s="354">
        <v>0.2</v>
      </c>
      <c r="G121" s="4">
        <v>3275</v>
      </c>
      <c r="H121" s="466">
        <f t="shared" si="2"/>
        <v>1.65</v>
      </c>
      <c r="J121" s="2">
        <v>2885</v>
      </c>
      <c r="K121" s="467">
        <v>4760.25</v>
      </c>
    </row>
    <row r="122" spans="1:11" ht="15.75" x14ac:dyDescent="0.25">
      <c r="A122" s="350" t="s">
        <v>194</v>
      </c>
      <c r="B122" s="360" t="s">
        <v>61</v>
      </c>
      <c r="C122" s="224" t="s">
        <v>43</v>
      </c>
      <c r="D122" s="355">
        <v>45312</v>
      </c>
      <c r="E122" s="423">
        <f t="shared" ref="E122:E125" si="3">G122*H122</f>
        <v>6615.5</v>
      </c>
      <c r="F122" s="354">
        <v>0.2</v>
      </c>
      <c r="G122" s="4">
        <v>3275</v>
      </c>
      <c r="H122" s="466">
        <f t="shared" si="2"/>
        <v>2.02</v>
      </c>
      <c r="J122" s="2">
        <v>2885</v>
      </c>
      <c r="K122" s="467">
        <v>5827.7</v>
      </c>
    </row>
    <row r="123" spans="1:11" ht="15.75" x14ac:dyDescent="0.25">
      <c r="A123" s="350" t="s">
        <v>195</v>
      </c>
      <c r="B123" s="360" t="s">
        <v>1766</v>
      </c>
      <c r="C123" s="224" t="s">
        <v>43</v>
      </c>
      <c r="D123" s="355">
        <v>45312</v>
      </c>
      <c r="E123" s="423">
        <f>G123*H123</f>
        <v>19420.75</v>
      </c>
      <c r="F123" s="354">
        <v>0.2</v>
      </c>
      <c r="G123" s="4">
        <v>3275</v>
      </c>
      <c r="H123" s="466">
        <f t="shared" si="2"/>
        <v>5.93</v>
      </c>
      <c r="J123" s="2">
        <v>2885</v>
      </c>
      <c r="K123" s="467">
        <v>17108.05</v>
      </c>
    </row>
    <row r="124" spans="1:11" ht="15.75" x14ac:dyDescent="0.25">
      <c r="A124" s="350" t="s">
        <v>196</v>
      </c>
      <c r="B124" s="360" t="s">
        <v>66</v>
      </c>
      <c r="C124" s="224" t="s">
        <v>43</v>
      </c>
      <c r="D124" s="355">
        <v>45312</v>
      </c>
      <c r="E124" s="423">
        <f t="shared" si="3"/>
        <v>1703</v>
      </c>
      <c r="F124" s="354">
        <v>0.2</v>
      </c>
      <c r="G124" s="4">
        <v>3275</v>
      </c>
      <c r="H124" s="466">
        <f t="shared" si="2"/>
        <v>0.52</v>
      </c>
      <c r="J124" s="2">
        <v>2885</v>
      </c>
      <c r="K124" s="467">
        <v>1500.2</v>
      </c>
    </row>
    <row r="125" spans="1:11" ht="15.75" x14ac:dyDescent="0.25">
      <c r="A125" s="350" t="s">
        <v>197</v>
      </c>
      <c r="B125" s="360" t="s">
        <v>81</v>
      </c>
      <c r="C125" s="224" t="s">
        <v>43</v>
      </c>
      <c r="D125" s="355">
        <v>45312</v>
      </c>
      <c r="E125" s="423">
        <f t="shared" si="3"/>
        <v>5436.5000000000009</v>
      </c>
      <c r="F125" s="354">
        <v>0.2</v>
      </c>
      <c r="G125" s="4">
        <v>3275</v>
      </c>
      <c r="H125" s="466">
        <f t="shared" si="2"/>
        <v>1.6600000000000001</v>
      </c>
      <c r="J125" s="2">
        <v>2885</v>
      </c>
      <c r="K125" s="2">
        <v>4789.1000000000004</v>
      </c>
    </row>
    <row r="126" spans="1:11" ht="15.75" x14ac:dyDescent="0.25">
      <c r="A126" s="350" t="s">
        <v>437</v>
      </c>
      <c r="B126" s="367" t="s">
        <v>77</v>
      </c>
      <c r="C126" s="224"/>
      <c r="D126" s="355"/>
      <c r="E126" s="423"/>
      <c r="F126" s="354"/>
      <c r="G126" s="4">
        <v>3275</v>
      </c>
      <c r="H126" s="466">
        <f t="shared" si="2"/>
        <v>0</v>
      </c>
      <c r="J126" s="2">
        <v>2885</v>
      </c>
      <c r="K126" s="467"/>
    </row>
    <row r="127" spans="1:11" ht="15.75" x14ac:dyDescent="0.25">
      <c r="A127" s="350" t="s">
        <v>438</v>
      </c>
      <c r="B127" s="360" t="s">
        <v>60</v>
      </c>
      <c r="C127" s="224" t="s">
        <v>43</v>
      </c>
      <c r="D127" s="355">
        <v>45312</v>
      </c>
      <c r="E127" s="423">
        <f>G127*H127</f>
        <v>7565.25</v>
      </c>
      <c r="F127" s="354">
        <v>0.2</v>
      </c>
      <c r="G127" s="4">
        <v>3275</v>
      </c>
      <c r="H127" s="466">
        <f t="shared" si="2"/>
        <v>2.31</v>
      </c>
      <c r="J127" s="2">
        <v>2885</v>
      </c>
      <c r="K127" s="467">
        <v>6664.35</v>
      </c>
    </row>
    <row r="128" spans="1:11" ht="15.75" x14ac:dyDescent="0.25">
      <c r="A128" s="350" t="s">
        <v>439</v>
      </c>
      <c r="B128" s="360" t="s">
        <v>61</v>
      </c>
      <c r="C128" s="224" t="s">
        <v>43</v>
      </c>
      <c r="D128" s="355">
        <v>45312</v>
      </c>
      <c r="E128" s="423">
        <f t="shared" ref="E128:E131" si="4">G128*H128</f>
        <v>10152.5</v>
      </c>
      <c r="F128" s="354">
        <v>0.2</v>
      </c>
      <c r="G128" s="4">
        <v>3275</v>
      </c>
      <c r="H128" s="466">
        <f t="shared" si="2"/>
        <v>3.1</v>
      </c>
      <c r="J128" s="2">
        <v>2885</v>
      </c>
      <c r="K128" s="2">
        <v>8943.5</v>
      </c>
    </row>
    <row r="129" spans="1:11" ht="15.75" x14ac:dyDescent="0.25">
      <c r="A129" s="350" t="s">
        <v>440</v>
      </c>
      <c r="B129" s="360" t="s">
        <v>1766</v>
      </c>
      <c r="C129" s="224" t="s">
        <v>43</v>
      </c>
      <c r="D129" s="355">
        <v>45312</v>
      </c>
      <c r="E129" s="423">
        <f t="shared" si="4"/>
        <v>22957.75</v>
      </c>
      <c r="F129" s="354">
        <v>0.2</v>
      </c>
      <c r="G129" s="4">
        <v>3275</v>
      </c>
      <c r="H129" s="466">
        <f t="shared" si="2"/>
        <v>7.01</v>
      </c>
      <c r="J129" s="2">
        <v>2885</v>
      </c>
      <c r="K129" s="2">
        <v>20223.849999999999</v>
      </c>
    </row>
    <row r="130" spans="1:11" ht="15.75" x14ac:dyDescent="0.25">
      <c r="A130" s="350" t="s">
        <v>441</v>
      </c>
      <c r="B130" s="360" t="s">
        <v>66</v>
      </c>
      <c r="C130" s="224" t="s">
        <v>43</v>
      </c>
      <c r="D130" s="355">
        <v>45312</v>
      </c>
      <c r="E130" s="423">
        <f t="shared" si="4"/>
        <v>2947.5</v>
      </c>
      <c r="F130" s="354">
        <v>0.2</v>
      </c>
      <c r="G130" s="4">
        <v>3275</v>
      </c>
      <c r="H130" s="466">
        <f t="shared" si="2"/>
        <v>0.9</v>
      </c>
      <c r="J130" s="2">
        <v>2885</v>
      </c>
      <c r="K130" s="2">
        <v>2596.5</v>
      </c>
    </row>
    <row r="131" spans="1:11" ht="15.75" x14ac:dyDescent="0.25">
      <c r="A131" s="350" t="s">
        <v>442</v>
      </c>
      <c r="B131" s="360" t="s">
        <v>81</v>
      </c>
      <c r="C131" s="224" t="s">
        <v>43</v>
      </c>
      <c r="D131" s="355">
        <v>45312</v>
      </c>
      <c r="E131" s="423">
        <f t="shared" si="4"/>
        <v>6681</v>
      </c>
      <c r="F131" s="354">
        <v>0.2</v>
      </c>
      <c r="G131" s="4">
        <v>3275</v>
      </c>
      <c r="H131" s="466">
        <f t="shared" si="2"/>
        <v>2.04</v>
      </c>
      <c r="J131" s="2">
        <v>2885</v>
      </c>
      <c r="K131" s="4">
        <v>5885.4</v>
      </c>
    </row>
    <row r="132" spans="1:11" s="4" customFormat="1" ht="15.75" x14ac:dyDescent="0.25">
      <c r="A132" s="346" t="s">
        <v>198</v>
      </c>
      <c r="B132" s="361" t="s">
        <v>1391</v>
      </c>
      <c r="C132" s="362"/>
      <c r="D132" s="363"/>
      <c r="E132" s="423"/>
      <c r="F132" s="364"/>
      <c r="G132" s="4">
        <v>3275</v>
      </c>
      <c r="H132" s="466">
        <f>K131/J132</f>
        <v>2.04</v>
      </c>
      <c r="J132" s="2">
        <v>2885</v>
      </c>
    </row>
    <row r="133" spans="1:11" ht="15.75" x14ac:dyDescent="0.25">
      <c r="A133" s="350" t="s">
        <v>139</v>
      </c>
      <c r="B133" s="369" t="s">
        <v>511</v>
      </c>
      <c r="C133" s="224"/>
      <c r="D133" s="224"/>
      <c r="E133" s="423"/>
      <c r="F133" s="354"/>
      <c r="G133" s="4">
        <v>3275</v>
      </c>
      <c r="H133" s="466">
        <f t="shared" ref="H133:H135" si="5">K133/J133</f>
        <v>0</v>
      </c>
      <c r="J133" s="2">
        <v>2885</v>
      </c>
    </row>
    <row r="134" spans="1:11" s="8" customFormat="1" ht="15.75" x14ac:dyDescent="0.25">
      <c r="A134" s="350" t="s">
        <v>199</v>
      </c>
      <c r="B134" s="359" t="s">
        <v>1405</v>
      </c>
      <c r="C134" s="352" t="s">
        <v>84</v>
      </c>
      <c r="D134" s="355">
        <v>45403</v>
      </c>
      <c r="E134" s="423">
        <v>15524.66</v>
      </c>
      <c r="F134" s="354">
        <v>0.2</v>
      </c>
      <c r="G134" s="4">
        <v>3275</v>
      </c>
      <c r="H134" s="466" t="e">
        <f t="shared" si="5"/>
        <v>#DIV/0!</v>
      </c>
    </row>
    <row r="135" spans="1:11" s="8" customFormat="1" ht="15.75" x14ac:dyDescent="0.25">
      <c r="A135" s="350" t="s">
        <v>200</v>
      </c>
      <c r="B135" s="359" t="s">
        <v>1406</v>
      </c>
      <c r="C135" s="352" t="s">
        <v>84</v>
      </c>
      <c r="D135" s="267">
        <v>44927</v>
      </c>
      <c r="E135" s="423">
        <v>18070</v>
      </c>
      <c r="F135" s="354">
        <v>0.2</v>
      </c>
      <c r="G135" s="4">
        <v>3275</v>
      </c>
      <c r="H135" s="466" t="e">
        <f t="shared" si="5"/>
        <v>#DIV/0!</v>
      </c>
    </row>
    <row r="136" spans="1:11" s="8" customFormat="1" ht="49.5" customHeight="1" x14ac:dyDescent="0.25">
      <c r="A136" s="350" t="s">
        <v>140</v>
      </c>
      <c r="B136" s="369" t="s">
        <v>512</v>
      </c>
      <c r="C136" s="352" t="s">
        <v>84</v>
      </c>
      <c r="D136" s="267">
        <v>45292</v>
      </c>
      <c r="E136" s="423">
        <v>41500</v>
      </c>
      <c r="F136" s="354">
        <v>0.2</v>
      </c>
      <c r="G136" s="4">
        <v>3275</v>
      </c>
      <c r="H136" s="453"/>
    </row>
    <row r="137" spans="1:11" s="8" customFormat="1" ht="31.5" x14ac:dyDescent="0.25">
      <c r="A137" s="350" t="s">
        <v>201</v>
      </c>
      <c r="B137" s="369" t="s">
        <v>514</v>
      </c>
      <c r="C137" s="352" t="s">
        <v>90</v>
      </c>
      <c r="D137" s="267">
        <v>45292</v>
      </c>
      <c r="E137" s="423">
        <v>30631</v>
      </c>
      <c r="F137" s="354">
        <v>0.2</v>
      </c>
      <c r="G137" s="4">
        <v>3275</v>
      </c>
      <c r="H137" s="453"/>
    </row>
    <row r="138" spans="1:11" s="8" customFormat="1" ht="15.75" x14ac:dyDescent="0.25">
      <c r="A138" s="350" t="s">
        <v>202</v>
      </c>
      <c r="B138" s="369" t="s">
        <v>515</v>
      </c>
      <c r="C138" s="352"/>
      <c r="D138" s="267"/>
      <c r="E138" s="228"/>
      <c r="F138" s="354"/>
      <c r="G138" s="4">
        <v>3275</v>
      </c>
      <c r="H138" s="453"/>
    </row>
    <row r="139" spans="1:11" s="8" customFormat="1" ht="15.75" x14ac:dyDescent="0.25">
      <c r="A139" s="350" t="s">
        <v>1620</v>
      </c>
      <c r="B139" s="359" t="s">
        <v>527</v>
      </c>
      <c r="C139" s="352" t="s">
        <v>91</v>
      </c>
      <c r="D139" s="267">
        <v>45403</v>
      </c>
      <c r="E139" s="423">
        <v>150.07</v>
      </c>
      <c r="F139" s="354">
        <v>0.2</v>
      </c>
      <c r="G139" s="4">
        <v>3275</v>
      </c>
      <c r="H139" s="453"/>
    </row>
    <row r="140" spans="1:11" s="8" customFormat="1" ht="31.5" x14ac:dyDescent="0.25">
      <c r="A140" s="350" t="s">
        <v>1621</v>
      </c>
      <c r="B140" s="359" t="s">
        <v>516</v>
      </c>
      <c r="C140" s="352" t="s">
        <v>91</v>
      </c>
      <c r="D140" s="267">
        <v>45292</v>
      </c>
      <c r="E140" s="423">
        <v>168.5</v>
      </c>
      <c r="F140" s="354">
        <v>0.2</v>
      </c>
      <c r="G140" s="4">
        <v>3275</v>
      </c>
      <c r="H140" s="453"/>
    </row>
    <row r="141" spans="1:11" ht="31.5" x14ac:dyDescent="0.25">
      <c r="A141" s="350" t="s">
        <v>203</v>
      </c>
      <c r="B141" s="369" t="s">
        <v>960</v>
      </c>
      <c r="C141" s="224" t="s">
        <v>91</v>
      </c>
      <c r="D141" s="355">
        <v>45292</v>
      </c>
      <c r="E141" s="228">
        <v>188.42000000000002</v>
      </c>
      <c r="F141" s="354">
        <v>0.2</v>
      </c>
      <c r="G141" s="4">
        <v>3275</v>
      </c>
      <c r="H141" s="453"/>
    </row>
    <row r="142" spans="1:11" ht="15.75" x14ac:dyDescent="0.25">
      <c r="A142" s="350" t="s">
        <v>204</v>
      </c>
      <c r="B142" s="369" t="s">
        <v>86</v>
      </c>
      <c r="C142" s="224"/>
      <c r="D142" s="355"/>
      <c r="E142" s="423"/>
      <c r="F142" s="354"/>
      <c r="G142" s="4">
        <v>3275</v>
      </c>
      <c r="H142" s="453"/>
    </row>
    <row r="143" spans="1:11" ht="31.5" x14ac:dyDescent="0.25">
      <c r="A143" s="350" t="s">
        <v>1622</v>
      </c>
      <c r="B143" s="360" t="s">
        <v>519</v>
      </c>
      <c r="C143" s="224" t="s">
        <v>91</v>
      </c>
      <c r="D143" s="355">
        <v>45292</v>
      </c>
      <c r="E143" s="423">
        <v>330.5</v>
      </c>
      <c r="F143" s="354">
        <v>0.2</v>
      </c>
      <c r="G143" s="4">
        <v>3275</v>
      </c>
      <c r="H143" s="453"/>
    </row>
    <row r="144" spans="1:11" ht="31.5" x14ac:dyDescent="0.25">
      <c r="A144" s="350" t="s">
        <v>1623</v>
      </c>
      <c r="B144" s="360" t="s">
        <v>517</v>
      </c>
      <c r="C144" s="224" t="s">
        <v>91</v>
      </c>
      <c r="D144" s="355">
        <v>45292</v>
      </c>
      <c r="E144" s="228">
        <v>150.15</v>
      </c>
      <c r="F144" s="354">
        <v>0.2</v>
      </c>
      <c r="G144" s="4">
        <v>3275</v>
      </c>
      <c r="H144" s="453"/>
    </row>
    <row r="145" spans="1:12" ht="31.5" x14ac:dyDescent="0.25">
      <c r="A145" s="350" t="s">
        <v>1624</v>
      </c>
      <c r="B145" s="360" t="s">
        <v>518</v>
      </c>
      <c r="C145" s="224" t="s">
        <v>91</v>
      </c>
      <c r="D145" s="355">
        <v>45292</v>
      </c>
      <c r="E145" s="423">
        <v>82.153485586864335</v>
      </c>
      <c r="F145" s="354">
        <v>0.2</v>
      </c>
      <c r="G145" s="4">
        <v>3275</v>
      </c>
      <c r="H145" s="453"/>
    </row>
    <row r="146" spans="1:12" ht="31.5" x14ac:dyDescent="0.25">
      <c r="A146" s="350" t="s">
        <v>1625</v>
      </c>
      <c r="B146" s="360" t="s">
        <v>522</v>
      </c>
      <c r="C146" s="224" t="s">
        <v>91</v>
      </c>
      <c r="D146" s="355">
        <v>45292</v>
      </c>
      <c r="E146" s="423">
        <v>77.180126064375955</v>
      </c>
      <c r="F146" s="354">
        <v>0.2</v>
      </c>
      <c r="G146" s="4">
        <v>3275</v>
      </c>
      <c r="H146" s="453"/>
    </row>
    <row r="147" spans="1:12" ht="15.75" x14ac:dyDescent="0.25">
      <c r="A147" s="350" t="s">
        <v>205</v>
      </c>
      <c r="B147" s="369" t="s">
        <v>87</v>
      </c>
      <c r="C147" s="224" t="s">
        <v>92</v>
      </c>
      <c r="D147" s="355">
        <v>45292</v>
      </c>
      <c r="E147" s="228">
        <v>4045.233829447363</v>
      </c>
      <c r="F147" s="354">
        <v>0.2</v>
      </c>
      <c r="G147" s="4">
        <v>3275</v>
      </c>
      <c r="H147" s="453"/>
    </row>
    <row r="148" spans="1:12" ht="15.75" x14ac:dyDescent="0.25">
      <c r="A148" s="350" t="s">
        <v>1407</v>
      </c>
      <c r="B148" s="369" t="s">
        <v>93</v>
      </c>
      <c r="C148" s="224"/>
      <c r="D148" s="355"/>
      <c r="E148" s="423"/>
      <c r="F148" s="354"/>
      <c r="G148" s="4">
        <v>3275</v>
      </c>
      <c r="H148" s="453"/>
    </row>
    <row r="149" spans="1:12" ht="34.5" customHeight="1" x14ac:dyDescent="0.25">
      <c r="A149" s="350" t="s">
        <v>1408</v>
      </c>
      <c r="B149" s="359" t="s">
        <v>1626</v>
      </c>
      <c r="C149" s="224" t="s">
        <v>84</v>
      </c>
      <c r="D149" s="355">
        <v>45312</v>
      </c>
      <c r="E149" s="423">
        <v>3275</v>
      </c>
      <c r="F149" s="354">
        <v>0.2</v>
      </c>
      <c r="G149" s="4">
        <v>3275</v>
      </c>
      <c r="H149" s="453">
        <f t="shared" ref="H149:H240" si="6">E149/G149</f>
        <v>1</v>
      </c>
    </row>
    <row r="150" spans="1:12" s="437" customFormat="1" ht="15.75" x14ac:dyDescent="0.25">
      <c r="A150" s="350" t="s">
        <v>1409</v>
      </c>
      <c r="B150" s="359" t="s">
        <v>129</v>
      </c>
      <c r="C150" s="224" t="s">
        <v>84</v>
      </c>
      <c r="D150" s="355">
        <v>45312</v>
      </c>
      <c r="E150" s="423">
        <f>G150*0.55</f>
        <v>1801.2500000000002</v>
      </c>
      <c r="F150" s="354">
        <v>0.2</v>
      </c>
      <c r="G150" s="4">
        <v>3275</v>
      </c>
      <c r="H150" s="454">
        <f t="shared" si="6"/>
        <v>0.55000000000000004</v>
      </c>
      <c r="K150" s="2"/>
      <c r="L150" s="2"/>
    </row>
    <row r="151" spans="1:12" s="437" customFormat="1" ht="15.75" x14ac:dyDescent="0.25">
      <c r="A151" s="350" t="s">
        <v>1410</v>
      </c>
      <c r="B151" s="359" t="s">
        <v>1398</v>
      </c>
      <c r="C151" s="224" t="s">
        <v>84</v>
      </c>
      <c r="D151" s="355">
        <v>45312</v>
      </c>
      <c r="E151" s="423">
        <f>G151*0.72</f>
        <v>2358</v>
      </c>
      <c r="F151" s="354">
        <v>0.2</v>
      </c>
      <c r="G151" s="4">
        <v>3275</v>
      </c>
      <c r="H151" s="454">
        <f t="shared" si="6"/>
        <v>0.72</v>
      </c>
      <c r="K151" s="2"/>
      <c r="L151" s="2"/>
    </row>
    <row r="152" spans="1:12" ht="15.75" x14ac:dyDescent="0.25">
      <c r="A152" s="350" t="s">
        <v>1411</v>
      </c>
      <c r="B152" s="359" t="s">
        <v>1399</v>
      </c>
      <c r="C152" s="224" t="s">
        <v>84</v>
      </c>
      <c r="D152" s="355">
        <v>45312</v>
      </c>
      <c r="E152" s="423">
        <v>3602.5</v>
      </c>
      <c r="F152" s="354">
        <v>0.2</v>
      </c>
      <c r="G152" s="4">
        <v>3275</v>
      </c>
      <c r="H152" s="453">
        <f t="shared" si="6"/>
        <v>1.1000000000000001</v>
      </c>
    </row>
    <row r="153" spans="1:12" ht="15.75" x14ac:dyDescent="0.25">
      <c r="A153" s="350" t="s">
        <v>1412</v>
      </c>
      <c r="B153" s="359" t="s">
        <v>1696</v>
      </c>
      <c r="C153" s="224" t="s">
        <v>84</v>
      </c>
      <c r="D153" s="355">
        <v>45312</v>
      </c>
      <c r="E153" s="423">
        <v>2947.5</v>
      </c>
      <c r="F153" s="354">
        <v>0.2</v>
      </c>
      <c r="G153" s="4">
        <v>3275</v>
      </c>
      <c r="H153" s="453">
        <f t="shared" si="6"/>
        <v>0.9</v>
      </c>
    </row>
    <row r="154" spans="1:12" ht="15.75" x14ac:dyDescent="0.25">
      <c r="A154" s="350" t="s">
        <v>1413</v>
      </c>
      <c r="B154" s="359" t="s">
        <v>64</v>
      </c>
      <c r="C154" s="224" t="s">
        <v>84</v>
      </c>
      <c r="D154" s="355">
        <v>45312</v>
      </c>
      <c r="E154" s="423">
        <v>3930</v>
      </c>
      <c r="F154" s="354">
        <v>0.2</v>
      </c>
      <c r="G154" s="4">
        <v>3275</v>
      </c>
      <c r="H154" s="453">
        <f t="shared" si="6"/>
        <v>1.2</v>
      </c>
    </row>
    <row r="155" spans="1:12" ht="15.75" x14ac:dyDescent="0.25">
      <c r="A155" s="350" t="s">
        <v>1414</v>
      </c>
      <c r="B155" s="359" t="s">
        <v>545</v>
      </c>
      <c r="C155" s="224" t="s">
        <v>84</v>
      </c>
      <c r="D155" s="355">
        <v>45312</v>
      </c>
      <c r="E155" s="228">
        <v>3602.5000000000005</v>
      </c>
      <c r="F155" s="354">
        <v>0.2</v>
      </c>
      <c r="G155" s="4">
        <v>3275</v>
      </c>
      <c r="H155" s="453">
        <f t="shared" si="6"/>
        <v>1.1000000000000001</v>
      </c>
    </row>
    <row r="156" spans="1:12" ht="15.75" x14ac:dyDescent="0.25">
      <c r="A156" s="350" t="s">
        <v>1415</v>
      </c>
      <c r="B156" s="369" t="s">
        <v>94</v>
      </c>
      <c r="C156" s="224"/>
      <c r="D156" s="355"/>
      <c r="E156" s="423"/>
      <c r="F156" s="354"/>
      <c r="G156" s="4">
        <v>3275</v>
      </c>
      <c r="H156" s="453">
        <f t="shared" si="6"/>
        <v>0</v>
      </c>
    </row>
    <row r="157" spans="1:12" ht="34.5" customHeight="1" x14ac:dyDescent="0.25">
      <c r="A157" s="350" t="s">
        <v>1416</v>
      </c>
      <c r="B157" s="359" t="s">
        <v>1626</v>
      </c>
      <c r="C157" s="224" t="s">
        <v>84</v>
      </c>
      <c r="D157" s="355">
        <v>45312</v>
      </c>
      <c r="E157" s="423">
        <v>3275</v>
      </c>
      <c r="F157" s="354">
        <v>0.2</v>
      </c>
      <c r="G157" s="4">
        <v>3275</v>
      </c>
      <c r="H157" s="453">
        <f t="shared" si="6"/>
        <v>1</v>
      </c>
    </row>
    <row r="158" spans="1:12" s="437" customFormat="1" ht="15.75" x14ac:dyDescent="0.25">
      <c r="A158" s="350" t="s">
        <v>1417</v>
      </c>
      <c r="B158" s="359" t="s">
        <v>129</v>
      </c>
      <c r="C158" s="224" t="s">
        <v>84</v>
      </c>
      <c r="D158" s="355">
        <v>45312</v>
      </c>
      <c r="E158" s="423">
        <f>G158*0.55</f>
        <v>1801.2500000000002</v>
      </c>
      <c r="F158" s="354">
        <v>0.2</v>
      </c>
      <c r="G158" s="4">
        <v>3275</v>
      </c>
      <c r="H158" s="454">
        <f t="shared" si="6"/>
        <v>0.55000000000000004</v>
      </c>
    </row>
    <row r="159" spans="1:12" s="437" customFormat="1" ht="15.75" x14ac:dyDescent="0.25">
      <c r="A159" s="350" t="s">
        <v>1418</v>
      </c>
      <c r="B159" s="359" t="s">
        <v>1398</v>
      </c>
      <c r="C159" s="224" t="s">
        <v>84</v>
      </c>
      <c r="D159" s="355">
        <v>45312</v>
      </c>
      <c r="E159" s="423">
        <f>G159*0.72</f>
        <v>2358</v>
      </c>
      <c r="F159" s="354">
        <v>0.2</v>
      </c>
      <c r="G159" s="4">
        <v>3275</v>
      </c>
      <c r="H159" s="454">
        <f t="shared" si="6"/>
        <v>0.72</v>
      </c>
    </row>
    <row r="160" spans="1:12" ht="15.75" x14ac:dyDescent="0.25">
      <c r="A160" s="350" t="s">
        <v>1419</v>
      </c>
      <c r="B160" s="359" t="s">
        <v>1399</v>
      </c>
      <c r="C160" s="224" t="s">
        <v>84</v>
      </c>
      <c r="D160" s="355">
        <v>45312</v>
      </c>
      <c r="E160" s="423">
        <v>3602.5</v>
      </c>
      <c r="F160" s="354">
        <v>0.2</v>
      </c>
      <c r="G160" s="4">
        <v>3275</v>
      </c>
      <c r="H160" s="453">
        <f t="shared" si="6"/>
        <v>1.1000000000000001</v>
      </c>
    </row>
    <row r="161" spans="1:8" ht="15.75" x14ac:dyDescent="0.25">
      <c r="A161" s="350" t="s">
        <v>1420</v>
      </c>
      <c r="B161" s="359" t="s">
        <v>1696</v>
      </c>
      <c r="C161" s="224" t="s">
        <v>84</v>
      </c>
      <c r="D161" s="355">
        <v>45312</v>
      </c>
      <c r="E161" s="423">
        <v>2947.5</v>
      </c>
      <c r="F161" s="354">
        <v>0.2</v>
      </c>
      <c r="G161" s="4">
        <v>3275</v>
      </c>
      <c r="H161" s="453">
        <f t="shared" si="6"/>
        <v>0.9</v>
      </c>
    </row>
    <row r="162" spans="1:8" ht="15.75" x14ac:dyDescent="0.25">
      <c r="A162" s="350" t="s">
        <v>1421</v>
      </c>
      <c r="B162" s="359" t="s">
        <v>64</v>
      </c>
      <c r="C162" s="224" t="s">
        <v>84</v>
      </c>
      <c r="D162" s="355">
        <v>45312</v>
      </c>
      <c r="E162" s="423">
        <v>3930</v>
      </c>
      <c r="F162" s="354">
        <v>0.2</v>
      </c>
      <c r="G162" s="4">
        <v>3275</v>
      </c>
      <c r="H162" s="453">
        <f t="shared" si="6"/>
        <v>1.2</v>
      </c>
    </row>
    <row r="163" spans="1:8" ht="15.75" x14ac:dyDescent="0.25">
      <c r="A163" s="350" t="s">
        <v>1422</v>
      </c>
      <c r="B163" s="359" t="s">
        <v>545</v>
      </c>
      <c r="C163" s="224" t="s">
        <v>84</v>
      </c>
      <c r="D163" s="355">
        <v>45312</v>
      </c>
      <c r="E163" s="228">
        <v>3602.5000000000005</v>
      </c>
      <c r="F163" s="354">
        <v>0.2</v>
      </c>
      <c r="G163" s="4">
        <v>3275</v>
      </c>
      <c r="H163" s="453">
        <f t="shared" si="6"/>
        <v>1.1000000000000001</v>
      </c>
    </row>
    <row r="164" spans="1:8" ht="15.75" x14ac:dyDescent="0.25">
      <c r="A164" s="350" t="s">
        <v>1423</v>
      </c>
      <c r="B164" s="369" t="s">
        <v>95</v>
      </c>
      <c r="C164" s="224"/>
      <c r="D164" s="355"/>
      <c r="E164" s="423"/>
      <c r="F164" s="354"/>
      <c r="G164" s="4">
        <v>3275</v>
      </c>
      <c r="H164" s="453">
        <f t="shared" si="6"/>
        <v>0</v>
      </c>
    </row>
    <row r="165" spans="1:8" ht="36" customHeight="1" x14ac:dyDescent="0.25">
      <c r="A165" s="350" t="s">
        <v>1424</v>
      </c>
      <c r="B165" s="359" t="s">
        <v>1627</v>
      </c>
      <c r="C165" s="224" t="s">
        <v>84</v>
      </c>
      <c r="D165" s="355">
        <v>45312</v>
      </c>
      <c r="E165" s="423">
        <v>393</v>
      </c>
      <c r="F165" s="354">
        <v>0.2</v>
      </c>
      <c r="G165" s="4">
        <v>3275</v>
      </c>
      <c r="H165" s="453">
        <f t="shared" si="6"/>
        <v>0.12</v>
      </c>
    </row>
    <row r="166" spans="1:8" ht="15.75" x14ac:dyDescent="0.25">
      <c r="A166" s="350" t="s">
        <v>1425</v>
      </c>
      <c r="B166" s="359" t="s">
        <v>1697</v>
      </c>
      <c r="C166" s="224" t="s">
        <v>84</v>
      </c>
      <c r="D166" s="355">
        <v>45312</v>
      </c>
      <c r="E166" s="228">
        <v>425.75</v>
      </c>
      <c r="F166" s="354">
        <v>0.2</v>
      </c>
      <c r="G166" s="4">
        <v>3275</v>
      </c>
      <c r="H166" s="453">
        <f t="shared" si="6"/>
        <v>0.13</v>
      </c>
    </row>
    <row r="167" spans="1:8" ht="15.75" x14ac:dyDescent="0.25">
      <c r="A167" s="350" t="s">
        <v>1426</v>
      </c>
      <c r="B167" s="359" t="s">
        <v>64</v>
      </c>
      <c r="C167" s="224" t="s">
        <v>84</v>
      </c>
      <c r="D167" s="355">
        <v>45312</v>
      </c>
      <c r="E167" s="423">
        <v>556.75</v>
      </c>
      <c r="F167" s="354">
        <v>0.2</v>
      </c>
      <c r="G167" s="4">
        <v>3275</v>
      </c>
      <c r="H167" s="453">
        <f t="shared" si="6"/>
        <v>0.17</v>
      </c>
    </row>
    <row r="168" spans="1:8" ht="15.75" x14ac:dyDescent="0.25">
      <c r="A168" s="350" t="s">
        <v>1427</v>
      </c>
      <c r="B168" s="369" t="s">
        <v>96</v>
      </c>
      <c r="C168" s="224"/>
      <c r="D168" s="355"/>
      <c r="E168" s="423"/>
      <c r="F168" s="354"/>
      <c r="G168" s="4">
        <v>3275</v>
      </c>
      <c r="H168" s="453">
        <f t="shared" si="6"/>
        <v>0</v>
      </c>
    </row>
    <row r="169" spans="1:8" ht="36" customHeight="1" x14ac:dyDescent="0.25">
      <c r="A169" s="350" t="s">
        <v>1428</v>
      </c>
      <c r="B169" s="359" t="s">
        <v>1627</v>
      </c>
      <c r="C169" s="224" t="s">
        <v>84</v>
      </c>
      <c r="D169" s="355">
        <v>45312</v>
      </c>
      <c r="E169" s="228">
        <v>393</v>
      </c>
      <c r="F169" s="354">
        <v>0.2</v>
      </c>
      <c r="G169" s="4">
        <v>3275</v>
      </c>
      <c r="H169" s="453">
        <f t="shared" si="6"/>
        <v>0.12</v>
      </c>
    </row>
    <row r="170" spans="1:8" ht="15.75" x14ac:dyDescent="0.25">
      <c r="A170" s="350" t="s">
        <v>1429</v>
      </c>
      <c r="B170" s="359" t="s">
        <v>1697</v>
      </c>
      <c r="C170" s="224" t="s">
        <v>84</v>
      </c>
      <c r="D170" s="355">
        <v>45312</v>
      </c>
      <c r="E170" s="423">
        <v>425.75</v>
      </c>
      <c r="F170" s="354">
        <v>0.2</v>
      </c>
      <c r="G170" s="4">
        <v>3275</v>
      </c>
      <c r="H170" s="453">
        <f t="shared" si="6"/>
        <v>0.13</v>
      </c>
    </row>
    <row r="171" spans="1:8" ht="15.75" x14ac:dyDescent="0.25">
      <c r="A171" s="350" t="s">
        <v>1430</v>
      </c>
      <c r="B171" s="359" t="s">
        <v>64</v>
      </c>
      <c r="C171" s="224" t="s">
        <v>84</v>
      </c>
      <c r="D171" s="355">
        <v>45312</v>
      </c>
      <c r="E171" s="423">
        <v>556.75</v>
      </c>
      <c r="F171" s="354">
        <v>0.2</v>
      </c>
      <c r="G171" s="4">
        <v>3275</v>
      </c>
      <c r="H171" s="453">
        <f t="shared" si="6"/>
        <v>0.17</v>
      </c>
    </row>
    <row r="172" spans="1:8" ht="15.75" x14ac:dyDescent="0.25">
      <c r="A172" s="350" t="s">
        <v>206</v>
      </c>
      <c r="B172" s="369" t="s">
        <v>423</v>
      </c>
      <c r="C172" s="224"/>
      <c r="D172" s="355"/>
      <c r="E172" s="228"/>
      <c r="F172" s="354"/>
      <c r="G172" s="4">
        <v>3275</v>
      </c>
      <c r="H172" s="453">
        <f t="shared" si="6"/>
        <v>0</v>
      </c>
    </row>
    <row r="173" spans="1:8" s="8" customFormat="1" ht="15.75" x14ac:dyDescent="0.25">
      <c r="A173" s="350" t="s">
        <v>546</v>
      </c>
      <c r="B173" s="359" t="s">
        <v>1698</v>
      </c>
      <c r="C173" s="352" t="s">
        <v>84</v>
      </c>
      <c r="D173" s="355">
        <v>45312</v>
      </c>
      <c r="E173" s="423">
        <v>393</v>
      </c>
      <c r="F173" s="354">
        <v>0.2</v>
      </c>
      <c r="G173" s="4">
        <v>3275</v>
      </c>
      <c r="H173" s="453">
        <f t="shared" si="6"/>
        <v>0.12</v>
      </c>
    </row>
    <row r="174" spans="1:8" s="8" customFormat="1" ht="31.5" x14ac:dyDescent="0.25">
      <c r="A174" s="350" t="s">
        <v>547</v>
      </c>
      <c r="B174" s="359" t="s">
        <v>1628</v>
      </c>
      <c r="C174" s="352" t="s">
        <v>84</v>
      </c>
      <c r="D174" s="355">
        <v>45312</v>
      </c>
      <c r="E174" s="423">
        <v>229.25000000000003</v>
      </c>
      <c r="F174" s="354">
        <v>0.2</v>
      </c>
      <c r="G174" s="4">
        <v>3275</v>
      </c>
      <c r="H174" s="453">
        <f t="shared" si="6"/>
        <v>7.0000000000000007E-2</v>
      </c>
    </row>
    <row r="175" spans="1:8" s="8" customFormat="1" ht="15.75" x14ac:dyDescent="0.25">
      <c r="A175" s="350" t="s">
        <v>1431</v>
      </c>
      <c r="B175" s="359" t="s">
        <v>64</v>
      </c>
      <c r="C175" s="352" t="s">
        <v>84</v>
      </c>
      <c r="D175" s="355">
        <v>45312</v>
      </c>
      <c r="E175" s="228">
        <v>425.75</v>
      </c>
      <c r="F175" s="354">
        <v>0.2</v>
      </c>
      <c r="G175" s="4">
        <v>3275</v>
      </c>
      <c r="H175" s="453">
        <f t="shared" si="6"/>
        <v>0.13</v>
      </c>
    </row>
    <row r="176" spans="1:8" s="8" customFormat="1" ht="15.75" x14ac:dyDescent="0.25">
      <c r="A176" s="350" t="s">
        <v>548</v>
      </c>
      <c r="B176" s="359" t="s">
        <v>543</v>
      </c>
      <c r="C176" s="352" t="s">
        <v>84</v>
      </c>
      <c r="D176" s="355">
        <v>45312</v>
      </c>
      <c r="E176" s="423">
        <v>917.00000000000011</v>
      </c>
      <c r="F176" s="354">
        <v>0.2</v>
      </c>
      <c r="G176" s="4">
        <v>3275</v>
      </c>
      <c r="H176" s="453">
        <f t="shared" si="6"/>
        <v>0.28000000000000003</v>
      </c>
    </row>
    <row r="177" spans="1:8" s="8" customFormat="1" ht="15.75" x14ac:dyDescent="0.25">
      <c r="A177" s="350" t="s">
        <v>1432</v>
      </c>
      <c r="B177" s="359" t="s">
        <v>545</v>
      </c>
      <c r="C177" s="352" t="s">
        <v>84</v>
      </c>
      <c r="D177" s="355">
        <v>45312</v>
      </c>
      <c r="E177" s="423">
        <v>1015.25</v>
      </c>
      <c r="F177" s="354">
        <v>0.2</v>
      </c>
      <c r="G177" s="4">
        <v>3275</v>
      </c>
      <c r="H177" s="453">
        <f t="shared" si="6"/>
        <v>0.31</v>
      </c>
    </row>
    <row r="178" spans="1:8" ht="15.75" x14ac:dyDescent="0.25">
      <c r="A178" s="350" t="s">
        <v>207</v>
      </c>
      <c r="B178" s="369" t="s">
        <v>424</v>
      </c>
      <c r="C178" s="224"/>
      <c r="D178" s="355"/>
      <c r="E178" s="228"/>
      <c r="F178" s="354"/>
      <c r="G178" s="4">
        <v>3275</v>
      </c>
      <c r="H178" s="453">
        <f t="shared" si="6"/>
        <v>0</v>
      </c>
    </row>
    <row r="179" spans="1:8" s="8" customFormat="1" ht="15.75" x14ac:dyDescent="0.25">
      <c r="A179" s="350" t="s">
        <v>550</v>
      </c>
      <c r="B179" s="359" t="s">
        <v>1698</v>
      </c>
      <c r="C179" s="352" t="s">
        <v>84</v>
      </c>
      <c r="D179" s="355">
        <v>45312</v>
      </c>
      <c r="E179" s="423">
        <v>393</v>
      </c>
      <c r="F179" s="354">
        <v>0.2</v>
      </c>
      <c r="G179" s="4">
        <v>3275</v>
      </c>
      <c r="H179" s="453">
        <f t="shared" si="6"/>
        <v>0.12</v>
      </c>
    </row>
    <row r="180" spans="1:8" s="8" customFormat="1" ht="31.5" x14ac:dyDescent="0.25">
      <c r="A180" s="350" t="s">
        <v>551</v>
      </c>
      <c r="B180" s="359" t="s">
        <v>1628</v>
      </c>
      <c r="C180" s="352" t="s">
        <v>84</v>
      </c>
      <c r="D180" s="355">
        <v>45312</v>
      </c>
      <c r="E180" s="423">
        <v>229.25000000000003</v>
      </c>
      <c r="F180" s="354">
        <v>0.2</v>
      </c>
      <c r="G180" s="4">
        <v>3275</v>
      </c>
      <c r="H180" s="453">
        <f t="shared" si="6"/>
        <v>7.0000000000000007E-2</v>
      </c>
    </row>
    <row r="181" spans="1:8" s="8" customFormat="1" ht="15.75" x14ac:dyDescent="0.25">
      <c r="A181" s="350" t="s">
        <v>1433</v>
      </c>
      <c r="B181" s="359" t="s">
        <v>64</v>
      </c>
      <c r="C181" s="352" t="s">
        <v>84</v>
      </c>
      <c r="D181" s="355">
        <v>45312</v>
      </c>
      <c r="E181" s="228">
        <v>425.75</v>
      </c>
      <c r="F181" s="354">
        <v>0.2</v>
      </c>
      <c r="G181" s="4">
        <v>3275</v>
      </c>
      <c r="H181" s="453">
        <f t="shared" si="6"/>
        <v>0.13</v>
      </c>
    </row>
    <row r="182" spans="1:8" s="8" customFormat="1" ht="15.75" x14ac:dyDescent="0.25">
      <c r="A182" s="350" t="s">
        <v>552</v>
      </c>
      <c r="B182" s="359" t="s">
        <v>543</v>
      </c>
      <c r="C182" s="352" t="s">
        <v>84</v>
      </c>
      <c r="D182" s="355">
        <v>45312</v>
      </c>
      <c r="E182" s="423">
        <v>917.00000000000011</v>
      </c>
      <c r="F182" s="354">
        <v>0.2</v>
      </c>
      <c r="G182" s="4">
        <v>3275</v>
      </c>
      <c r="H182" s="453">
        <f t="shared" si="6"/>
        <v>0.28000000000000003</v>
      </c>
    </row>
    <row r="183" spans="1:8" s="8" customFormat="1" ht="15.75" x14ac:dyDescent="0.25">
      <c r="A183" s="350" t="s">
        <v>1434</v>
      </c>
      <c r="B183" s="359" t="s">
        <v>545</v>
      </c>
      <c r="C183" s="352" t="s">
        <v>84</v>
      </c>
      <c r="D183" s="355">
        <v>45312</v>
      </c>
      <c r="E183" s="423">
        <v>1015.25</v>
      </c>
      <c r="F183" s="354">
        <v>0.2</v>
      </c>
      <c r="G183" s="4">
        <v>3275</v>
      </c>
      <c r="H183" s="453">
        <f t="shared" si="6"/>
        <v>0.31</v>
      </c>
    </row>
    <row r="184" spans="1:8" ht="31.5" x14ac:dyDescent="0.25">
      <c r="A184" s="350" t="s">
        <v>208</v>
      </c>
      <c r="B184" s="367" t="s">
        <v>97</v>
      </c>
      <c r="C184" s="224"/>
      <c r="D184" s="355"/>
      <c r="E184" s="423"/>
      <c r="F184" s="354"/>
      <c r="G184" s="4">
        <v>3275</v>
      </c>
      <c r="H184" s="453">
        <f t="shared" si="6"/>
        <v>0</v>
      </c>
    </row>
    <row r="185" spans="1:8" ht="31.5" x14ac:dyDescent="0.25">
      <c r="A185" s="350" t="s">
        <v>554</v>
      </c>
      <c r="B185" s="359" t="s">
        <v>1626</v>
      </c>
      <c r="C185" s="224" t="s">
        <v>84</v>
      </c>
      <c r="D185" s="355">
        <v>45312</v>
      </c>
      <c r="E185" s="423">
        <v>1637.5</v>
      </c>
      <c r="F185" s="354">
        <v>0.2</v>
      </c>
      <c r="G185" s="4">
        <v>3275</v>
      </c>
      <c r="H185" s="453">
        <f t="shared" si="6"/>
        <v>0.5</v>
      </c>
    </row>
    <row r="186" spans="1:8" ht="15.75" x14ac:dyDescent="0.25">
      <c r="A186" s="350" t="s">
        <v>557</v>
      </c>
      <c r="B186" s="359" t="s">
        <v>1699</v>
      </c>
      <c r="C186" s="224" t="s">
        <v>84</v>
      </c>
      <c r="D186" s="355">
        <v>45312</v>
      </c>
      <c r="E186" s="228">
        <v>818.75</v>
      </c>
      <c r="F186" s="354">
        <v>0.2</v>
      </c>
      <c r="G186" s="4">
        <v>3275</v>
      </c>
      <c r="H186" s="453">
        <f t="shared" si="6"/>
        <v>0.25</v>
      </c>
    </row>
    <row r="187" spans="1:8" ht="15.75" x14ac:dyDescent="0.25">
      <c r="A187" s="350" t="s">
        <v>1435</v>
      </c>
      <c r="B187" s="359" t="s">
        <v>64</v>
      </c>
      <c r="C187" s="224" t="s">
        <v>84</v>
      </c>
      <c r="D187" s="355">
        <v>45312</v>
      </c>
      <c r="E187" s="423">
        <v>2194.25</v>
      </c>
      <c r="F187" s="354">
        <v>0.2</v>
      </c>
      <c r="G187" s="4">
        <v>3275</v>
      </c>
      <c r="H187" s="453">
        <f t="shared" si="6"/>
        <v>0.67</v>
      </c>
    </row>
    <row r="188" spans="1:8" ht="15.75" x14ac:dyDescent="0.25">
      <c r="A188" s="350" t="s">
        <v>558</v>
      </c>
      <c r="B188" s="359" t="s">
        <v>545</v>
      </c>
      <c r="C188" s="224" t="s">
        <v>84</v>
      </c>
      <c r="D188" s="355">
        <v>45312</v>
      </c>
      <c r="E188" s="423">
        <v>1801.2500000000002</v>
      </c>
      <c r="F188" s="354">
        <v>0.2</v>
      </c>
      <c r="G188" s="4">
        <v>3275</v>
      </c>
      <c r="H188" s="453">
        <f t="shared" si="6"/>
        <v>0.55000000000000004</v>
      </c>
    </row>
    <row r="189" spans="1:8" ht="31.5" x14ac:dyDescent="0.25">
      <c r="A189" s="350" t="s">
        <v>209</v>
      </c>
      <c r="B189" s="369" t="s">
        <v>98</v>
      </c>
      <c r="C189" s="224"/>
      <c r="D189" s="355"/>
      <c r="E189" s="228"/>
      <c r="F189" s="354"/>
      <c r="G189" s="4">
        <v>3275</v>
      </c>
      <c r="H189" s="453">
        <f t="shared" si="6"/>
        <v>0</v>
      </c>
    </row>
    <row r="190" spans="1:8" ht="32.25" customHeight="1" x14ac:dyDescent="0.25">
      <c r="A190" s="350" t="s">
        <v>559</v>
      </c>
      <c r="B190" s="359" t="s">
        <v>1626</v>
      </c>
      <c r="C190" s="224" t="s">
        <v>84</v>
      </c>
      <c r="D190" s="355">
        <v>45312</v>
      </c>
      <c r="E190" s="423">
        <v>3275</v>
      </c>
      <c r="F190" s="354">
        <v>0.2</v>
      </c>
      <c r="G190" s="4">
        <v>3275</v>
      </c>
      <c r="H190" s="453">
        <f t="shared" si="6"/>
        <v>1</v>
      </c>
    </row>
    <row r="191" spans="1:8" ht="15.75" x14ac:dyDescent="0.25">
      <c r="A191" s="350" t="s">
        <v>560</v>
      </c>
      <c r="B191" s="359" t="s">
        <v>1699</v>
      </c>
      <c r="C191" s="224" t="s">
        <v>84</v>
      </c>
      <c r="D191" s="355">
        <v>45312</v>
      </c>
      <c r="E191" s="423">
        <v>2194.25</v>
      </c>
      <c r="F191" s="354">
        <v>0.2</v>
      </c>
      <c r="G191" s="4">
        <v>3275</v>
      </c>
      <c r="H191" s="453">
        <f t="shared" si="6"/>
        <v>0.67</v>
      </c>
    </row>
    <row r="192" spans="1:8" ht="15.75" x14ac:dyDescent="0.25">
      <c r="A192" s="350" t="s">
        <v>561</v>
      </c>
      <c r="B192" s="359" t="s">
        <v>64</v>
      </c>
      <c r="C192" s="224" t="s">
        <v>84</v>
      </c>
      <c r="D192" s="355">
        <v>45312</v>
      </c>
      <c r="E192" s="228">
        <v>4355.75</v>
      </c>
      <c r="F192" s="354">
        <v>0.2</v>
      </c>
      <c r="G192" s="4">
        <v>3275</v>
      </c>
      <c r="H192" s="453">
        <f t="shared" si="6"/>
        <v>1.33</v>
      </c>
    </row>
    <row r="193" spans="1:8" ht="15.75" x14ac:dyDescent="0.25">
      <c r="A193" s="350" t="s">
        <v>1436</v>
      </c>
      <c r="B193" s="359" t="s">
        <v>545</v>
      </c>
      <c r="C193" s="224" t="s">
        <v>84</v>
      </c>
      <c r="D193" s="355">
        <v>45312</v>
      </c>
      <c r="E193" s="423">
        <v>3602.5000000000005</v>
      </c>
      <c r="F193" s="354">
        <v>0.2</v>
      </c>
      <c r="G193" s="4">
        <v>3275</v>
      </c>
      <c r="H193" s="453">
        <f t="shared" si="6"/>
        <v>1.1000000000000001</v>
      </c>
    </row>
    <row r="194" spans="1:8" ht="15.75" x14ac:dyDescent="0.25">
      <c r="A194" s="350" t="s">
        <v>210</v>
      </c>
      <c r="B194" s="369" t="s">
        <v>99</v>
      </c>
      <c r="C194" s="224"/>
      <c r="D194" s="355"/>
      <c r="E194" s="423"/>
      <c r="F194" s="354"/>
      <c r="G194" s="4">
        <v>3275</v>
      </c>
      <c r="H194" s="453">
        <f t="shared" si="6"/>
        <v>0</v>
      </c>
    </row>
    <row r="195" spans="1:8" ht="31.5" x14ac:dyDescent="0.25">
      <c r="A195" s="350" t="s">
        <v>562</v>
      </c>
      <c r="B195" s="359" t="s">
        <v>1626</v>
      </c>
      <c r="C195" s="224" t="s">
        <v>84</v>
      </c>
      <c r="D195" s="355">
        <v>45312</v>
      </c>
      <c r="E195" s="228">
        <v>818.75</v>
      </c>
      <c r="F195" s="354">
        <v>0.2</v>
      </c>
      <c r="G195" s="4">
        <v>3275</v>
      </c>
      <c r="H195" s="453">
        <f t="shared" si="6"/>
        <v>0.25</v>
      </c>
    </row>
    <row r="196" spans="1:8" ht="15.75" x14ac:dyDescent="0.25">
      <c r="A196" s="350" t="s">
        <v>564</v>
      </c>
      <c r="B196" s="359" t="s">
        <v>1399</v>
      </c>
      <c r="C196" s="224" t="s">
        <v>84</v>
      </c>
      <c r="D196" s="355">
        <v>45312</v>
      </c>
      <c r="E196" s="228">
        <v>1965</v>
      </c>
      <c r="F196" s="354">
        <v>0.2</v>
      </c>
      <c r="G196" s="4">
        <v>3275</v>
      </c>
      <c r="H196" s="453">
        <f t="shared" si="6"/>
        <v>0.6</v>
      </c>
    </row>
    <row r="197" spans="1:8" s="437" customFormat="1" ht="15.75" x14ac:dyDescent="0.25">
      <c r="A197" s="350" t="s">
        <v>565</v>
      </c>
      <c r="B197" s="359" t="s">
        <v>260</v>
      </c>
      <c r="C197" s="224" t="s">
        <v>84</v>
      </c>
      <c r="D197" s="355">
        <v>45312</v>
      </c>
      <c r="E197" s="228">
        <f>G197*0.19</f>
        <v>622.25</v>
      </c>
      <c r="F197" s="354">
        <v>0.2</v>
      </c>
      <c r="G197" s="4">
        <v>3275</v>
      </c>
      <c r="H197" s="454">
        <f t="shared" si="6"/>
        <v>0.19</v>
      </c>
    </row>
    <row r="198" spans="1:8" s="437" customFormat="1" ht="15.75" x14ac:dyDescent="0.25">
      <c r="A198" s="350" t="s">
        <v>566</v>
      </c>
      <c r="B198" s="359" t="s">
        <v>695</v>
      </c>
      <c r="C198" s="224" t="s">
        <v>84</v>
      </c>
      <c r="D198" s="355">
        <v>45312</v>
      </c>
      <c r="E198" s="228">
        <f>G198*0.2</f>
        <v>655</v>
      </c>
      <c r="F198" s="354">
        <v>0.2</v>
      </c>
      <c r="G198" s="4">
        <v>3275</v>
      </c>
      <c r="H198" s="454">
        <f t="shared" si="6"/>
        <v>0.2</v>
      </c>
    </row>
    <row r="199" spans="1:8" ht="15.75" x14ac:dyDescent="0.25">
      <c r="A199" s="350" t="s">
        <v>567</v>
      </c>
      <c r="B199" s="359" t="s">
        <v>1700</v>
      </c>
      <c r="C199" s="224" t="s">
        <v>84</v>
      </c>
      <c r="D199" s="355">
        <v>45312</v>
      </c>
      <c r="E199" s="423">
        <v>556.75</v>
      </c>
      <c r="F199" s="354">
        <v>0.2</v>
      </c>
      <c r="G199" s="4">
        <v>3275</v>
      </c>
      <c r="H199" s="453">
        <f t="shared" si="6"/>
        <v>0.17</v>
      </c>
    </row>
    <row r="200" spans="1:8" ht="15.75" x14ac:dyDescent="0.25">
      <c r="A200" s="350" t="s">
        <v>1437</v>
      </c>
      <c r="B200" s="359" t="s">
        <v>64</v>
      </c>
      <c r="C200" s="224" t="s">
        <v>84</v>
      </c>
      <c r="D200" s="355">
        <v>45312</v>
      </c>
      <c r="E200" s="423">
        <v>982.5</v>
      </c>
      <c r="F200" s="354">
        <v>0.2</v>
      </c>
      <c r="G200" s="4">
        <v>3275</v>
      </c>
      <c r="H200" s="453">
        <f t="shared" si="6"/>
        <v>0.3</v>
      </c>
    </row>
    <row r="201" spans="1:8" ht="15.75" x14ac:dyDescent="0.25">
      <c r="A201" s="350" t="s">
        <v>1438</v>
      </c>
      <c r="B201" s="359" t="s">
        <v>545</v>
      </c>
      <c r="C201" s="224" t="s">
        <v>84</v>
      </c>
      <c r="D201" s="355">
        <v>45312</v>
      </c>
      <c r="E201" s="228">
        <v>917.00000000000011</v>
      </c>
      <c r="F201" s="354">
        <v>0.2</v>
      </c>
      <c r="G201" s="4">
        <v>3275</v>
      </c>
      <c r="H201" s="453">
        <f t="shared" si="6"/>
        <v>0.28000000000000003</v>
      </c>
    </row>
    <row r="202" spans="1:8" ht="15.75" x14ac:dyDescent="0.25">
      <c r="A202" s="350" t="s">
        <v>211</v>
      </c>
      <c r="B202" s="369" t="s">
        <v>100</v>
      </c>
      <c r="C202" s="224"/>
      <c r="D202" s="355"/>
      <c r="E202" s="423"/>
      <c r="F202" s="354"/>
      <c r="G202" s="4">
        <v>3275</v>
      </c>
      <c r="H202" s="453">
        <f t="shared" si="6"/>
        <v>0</v>
      </c>
    </row>
    <row r="203" spans="1:8" ht="31.5" x14ac:dyDescent="0.25">
      <c r="A203" s="350" t="s">
        <v>568</v>
      </c>
      <c r="B203" s="359" t="s">
        <v>1626</v>
      </c>
      <c r="C203" s="224" t="s">
        <v>84</v>
      </c>
      <c r="D203" s="355">
        <v>45312</v>
      </c>
      <c r="E203" s="228">
        <v>818.75</v>
      </c>
      <c r="F203" s="354">
        <v>0.2</v>
      </c>
      <c r="G203" s="4">
        <v>3275</v>
      </c>
      <c r="H203" s="453">
        <f t="shared" si="6"/>
        <v>0.25</v>
      </c>
    </row>
    <row r="204" spans="1:8" ht="15.75" x14ac:dyDescent="0.25">
      <c r="A204" s="350" t="s">
        <v>569</v>
      </c>
      <c r="B204" s="359" t="s">
        <v>1399</v>
      </c>
      <c r="C204" s="224" t="s">
        <v>84</v>
      </c>
      <c r="D204" s="355">
        <v>45312</v>
      </c>
      <c r="E204" s="228">
        <v>1965</v>
      </c>
      <c r="F204" s="354">
        <v>0.2</v>
      </c>
      <c r="G204" s="4">
        <v>3275</v>
      </c>
      <c r="H204" s="453">
        <f t="shared" si="6"/>
        <v>0.6</v>
      </c>
    </row>
    <row r="205" spans="1:8" s="437" customFormat="1" ht="15.75" x14ac:dyDescent="0.25">
      <c r="A205" s="350" t="s">
        <v>570</v>
      </c>
      <c r="B205" s="359" t="s">
        <v>260</v>
      </c>
      <c r="C205" s="224" t="s">
        <v>84</v>
      </c>
      <c r="D205" s="355">
        <v>45312</v>
      </c>
      <c r="E205" s="228">
        <f>G205*0.19</f>
        <v>622.25</v>
      </c>
      <c r="F205" s="354">
        <v>0.2</v>
      </c>
      <c r="G205" s="4">
        <v>3275</v>
      </c>
      <c r="H205" s="453">
        <f t="shared" si="6"/>
        <v>0.19</v>
      </c>
    </row>
    <row r="206" spans="1:8" s="437" customFormat="1" ht="15.75" x14ac:dyDescent="0.25">
      <c r="A206" s="350" t="s">
        <v>571</v>
      </c>
      <c r="B206" s="359" t="s">
        <v>695</v>
      </c>
      <c r="C206" s="224" t="s">
        <v>84</v>
      </c>
      <c r="D206" s="355">
        <v>45312</v>
      </c>
      <c r="E206" s="228">
        <f>G206*0.2</f>
        <v>655</v>
      </c>
      <c r="F206" s="354">
        <v>0.2</v>
      </c>
      <c r="G206" s="4">
        <v>3275</v>
      </c>
      <c r="H206" s="453">
        <f t="shared" si="6"/>
        <v>0.2</v>
      </c>
    </row>
    <row r="207" spans="1:8" ht="15.75" x14ac:dyDescent="0.25">
      <c r="A207" s="350" t="s">
        <v>572</v>
      </c>
      <c r="B207" s="359" t="s">
        <v>1700</v>
      </c>
      <c r="C207" s="224" t="s">
        <v>84</v>
      </c>
      <c r="D207" s="355">
        <v>45312</v>
      </c>
      <c r="E207" s="423">
        <v>556.75</v>
      </c>
      <c r="F207" s="354">
        <v>0.2</v>
      </c>
      <c r="G207" s="4">
        <v>3275</v>
      </c>
      <c r="H207" s="453">
        <f t="shared" si="6"/>
        <v>0.17</v>
      </c>
    </row>
    <row r="208" spans="1:8" ht="15.75" x14ac:dyDescent="0.25">
      <c r="A208" s="350" t="s">
        <v>1632</v>
      </c>
      <c r="B208" s="359" t="s">
        <v>64</v>
      </c>
      <c r="C208" s="224" t="s">
        <v>84</v>
      </c>
      <c r="D208" s="355">
        <v>45312</v>
      </c>
      <c r="E208" s="423">
        <v>982.5</v>
      </c>
      <c r="F208" s="354">
        <v>0.2</v>
      </c>
      <c r="G208" s="4">
        <v>3275</v>
      </c>
      <c r="H208" s="453">
        <f t="shared" si="6"/>
        <v>0.3</v>
      </c>
    </row>
    <row r="209" spans="1:8" ht="15.75" x14ac:dyDescent="0.25">
      <c r="A209" s="350" t="s">
        <v>1633</v>
      </c>
      <c r="B209" s="359" t="s">
        <v>545</v>
      </c>
      <c r="C209" s="224" t="s">
        <v>84</v>
      </c>
      <c r="D209" s="355">
        <v>45312</v>
      </c>
      <c r="E209" s="228">
        <v>917.00000000000011</v>
      </c>
      <c r="F209" s="354">
        <v>0.2</v>
      </c>
      <c r="G209" s="4">
        <v>3275</v>
      </c>
      <c r="H209" s="453">
        <f t="shared" si="6"/>
        <v>0.28000000000000003</v>
      </c>
    </row>
    <row r="210" spans="1:8" ht="15.75" x14ac:dyDescent="0.25">
      <c r="A210" s="350" t="s">
        <v>212</v>
      </c>
      <c r="B210" s="369" t="s">
        <v>101</v>
      </c>
      <c r="C210" s="224"/>
      <c r="D210" s="355"/>
      <c r="E210" s="228"/>
      <c r="F210" s="354"/>
      <c r="G210" s="4">
        <v>3275</v>
      </c>
      <c r="H210" s="453">
        <f t="shared" si="6"/>
        <v>0</v>
      </c>
    </row>
    <row r="211" spans="1:8" ht="15.75" x14ac:dyDescent="0.25">
      <c r="A211" s="350" t="s">
        <v>573</v>
      </c>
      <c r="B211" s="359" t="s">
        <v>70</v>
      </c>
      <c r="C211" s="224" t="s">
        <v>84</v>
      </c>
      <c r="D211" s="355">
        <v>45312</v>
      </c>
      <c r="E211" s="423">
        <v>1244.5</v>
      </c>
      <c r="F211" s="354">
        <v>0.2</v>
      </c>
      <c r="G211" s="4">
        <v>3275</v>
      </c>
      <c r="H211" s="453">
        <f t="shared" si="6"/>
        <v>0.38</v>
      </c>
    </row>
    <row r="212" spans="1:8" ht="15.75" x14ac:dyDescent="0.25">
      <c r="A212" s="350" t="s">
        <v>574</v>
      </c>
      <c r="B212" s="359" t="s">
        <v>71</v>
      </c>
      <c r="C212" s="224" t="s">
        <v>84</v>
      </c>
      <c r="D212" s="355">
        <v>45312</v>
      </c>
      <c r="E212" s="423">
        <v>1375.5</v>
      </c>
      <c r="F212" s="354">
        <v>0.2</v>
      </c>
      <c r="G212" s="4">
        <v>3275</v>
      </c>
      <c r="H212" s="453">
        <f t="shared" si="6"/>
        <v>0.42</v>
      </c>
    </row>
    <row r="213" spans="1:8" ht="15.75" x14ac:dyDescent="0.25">
      <c r="A213" s="350" t="s">
        <v>575</v>
      </c>
      <c r="B213" s="359" t="s">
        <v>892</v>
      </c>
      <c r="C213" s="224" t="s">
        <v>84</v>
      </c>
      <c r="D213" s="355">
        <v>45312</v>
      </c>
      <c r="E213" s="228">
        <v>1539.25</v>
      </c>
      <c r="F213" s="354">
        <v>0.2</v>
      </c>
      <c r="G213" s="4">
        <v>3275</v>
      </c>
      <c r="H213" s="453">
        <f t="shared" si="6"/>
        <v>0.47</v>
      </c>
    </row>
    <row r="214" spans="1:8" ht="15.75" x14ac:dyDescent="0.25">
      <c r="A214" s="350" t="s">
        <v>576</v>
      </c>
      <c r="B214" s="359" t="s">
        <v>1701</v>
      </c>
      <c r="C214" s="224" t="s">
        <v>84</v>
      </c>
      <c r="D214" s="355">
        <v>45312</v>
      </c>
      <c r="E214" s="423">
        <v>818.75</v>
      </c>
      <c r="F214" s="354">
        <v>0.2</v>
      </c>
      <c r="G214" s="4">
        <v>3275</v>
      </c>
      <c r="H214" s="453">
        <f t="shared" si="6"/>
        <v>0.25</v>
      </c>
    </row>
    <row r="215" spans="1:8" ht="15.75" x14ac:dyDescent="0.25">
      <c r="A215" s="350" t="s">
        <v>577</v>
      </c>
      <c r="B215" s="359" t="s">
        <v>263</v>
      </c>
      <c r="C215" s="224" t="s">
        <v>84</v>
      </c>
      <c r="D215" s="355">
        <v>45312</v>
      </c>
      <c r="E215" s="423">
        <v>1080.75</v>
      </c>
      <c r="F215" s="354">
        <v>0.2</v>
      </c>
      <c r="G215" s="4">
        <v>3275</v>
      </c>
      <c r="H215" s="453">
        <f t="shared" si="6"/>
        <v>0.33</v>
      </c>
    </row>
    <row r="216" spans="1:8" ht="15.75" x14ac:dyDescent="0.25">
      <c r="A216" s="350" t="s">
        <v>578</v>
      </c>
      <c r="B216" s="359" t="s">
        <v>261</v>
      </c>
      <c r="C216" s="224" t="s">
        <v>84</v>
      </c>
      <c r="D216" s="355">
        <v>45312</v>
      </c>
      <c r="E216" s="228">
        <v>1244.5</v>
      </c>
      <c r="F216" s="354">
        <v>0.2</v>
      </c>
      <c r="G216" s="4">
        <v>3275</v>
      </c>
      <c r="H216" s="453">
        <f t="shared" si="6"/>
        <v>0.38</v>
      </c>
    </row>
    <row r="217" spans="1:8" ht="15.75" x14ac:dyDescent="0.25">
      <c r="A217" s="350" t="s">
        <v>1439</v>
      </c>
      <c r="B217" s="359" t="s">
        <v>262</v>
      </c>
      <c r="C217" s="224" t="s">
        <v>84</v>
      </c>
      <c r="D217" s="355">
        <v>45312</v>
      </c>
      <c r="E217" s="423">
        <v>1375.5</v>
      </c>
      <c r="F217" s="354">
        <v>0.2</v>
      </c>
      <c r="G217" s="4">
        <v>3275</v>
      </c>
      <c r="H217" s="453">
        <f t="shared" si="6"/>
        <v>0.42</v>
      </c>
    </row>
    <row r="218" spans="1:8" s="437" customFormat="1" ht="15.75" x14ac:dyDescent="0.25">
      <c r="A218" s="350" t="s">
        <v>1440</v>
      </c>
      <c r="B218" s="359" t="s">
        <v>129</v>
      </c>
      <c r="C218" s="224" t="s">
        <v>84</v>
      </c>
      <c r="D218" s="355">
        <v>45312</v>
      </c>
      <c r="E218" s="423">
        <f>G218*0.6</f>
        <v>1965</v>
      </c>
      <c r="F218" s="354">
        <v>0.2</v>
      </c>
      <c r="G218" s="4">
        <v>3275</v>
      </c>
      <c r="H218" s="454">
        <f t="shared" si="6"/>
        <v>0.6</v>
      </c>
    </row>
    <row r="219" spans="1:8" ht="15.75" x14ac:dyDescent="0.25">
      <c r="A219" s="350" t="s">
        <v>1441</v>
      </c>
      <c r="B219" s="359" t="s">
        <v>1399</v>
      </c>
      <c r="C219" s="224" t="s">
        <v>84</v>
      </c>
      <c r="D219" s="355">
        <v>45312</v>
      </c>
      <c r="E219" s="423">
        <v>4912.5</v>
      </c>
      <c r="F219" s="354">
        <v>0.2</v>
      </c>
      <c r="G219" s="4">
        <v>3275</v>
      </c>
      <c r="H219" s="453">
        <f t="shared" si="6"/>
        <v>1.5</v>
      </c>
    </row>
    <row r="220" spans="1:8" s="437" customFormat="1" ht="15.75" x14ac:dyDescent="0.25">
      <c r="A220" s="350" t="s">
        <v>1442</v>
      </c>
      <c r="B220" s="359" t="s">
        <v>260</v>
      </c>
      <c r="C220" s="224" t="s">
        <v>84</v>
      </c>
      <c r="D220" s="355">
        <v>45312</v>
      </c>
      <c r="E220" s="423">
        <f>G220*0.77</f>
        <v>2521.75</v>
      </c>
      <c r="F220" s="354">
        <v>0.2</v>
      </c>
      <c r="G220" s="4">
        <v>3275</v>
      </c>
      <c r="H220" s="454">
        <f t="shared" si="6"/>
        <v>0.77</v>
      </c>
    </row>
    <row r="221" spans="1:8" s="437" customFormat="1" ht="15.75" x14ac:dyDescent="0.25">
      <c r="A221" s="350" t="s">
        <v>1443</v>
      </c>
      <c r="B221" s="359" t="s">
        <v>695</v>
      </c>
      <c r="C221" s="224" t="s">
        <v>84</v>
      </c>
      <c r="D221" s="355">
        <v>45312</v>
      </c>
      <c r="E221" s="423">
        <f>G221*0.98</f>
        <v>3209.5</v>
      </c>
      <c r="F221" s="354">
        <v>0.2</v>
      </c>
      <c r="G221" s="4">
        <v>3275</v>
      </c>
      <c r="H221" s="454">
        <f t="shared" si="6"/>
        <v>0.98</v>
      </c>
    </row>
    <row r="222" spans="1:8" ht="15.75" x14ac:dyDescent="0.25">
      <c r="A222" s="350" t="s">
        <v>1444</v>
      </c>
      <c r="B222" s="359" t="s">
        <v>430</v>
      </c>
      <c r="C222" s="224" t="s">
        <v>84</v>
      </c>
      <c r="D222" s="355">
        <v>45312</v>
      </c>
      <c r="E222" s="423">
        <v>1473.75</v>
      </c>
      <c r="F222" s="354">
        <v>0.2</v>
      </c>
      <c r="G222" s="4">
        <v>3275</v>
      </c>
      <c r="H222" s="453">
        <f t="shared" si="6"/>
        <v>0.45</v>
      </c>
    </row>
    <row r="223" spans="1:8" ht="15.75" x14ac:dyDescent="0.25">
      <c r="A223" s="350" t="s">
        <v>1445</v>
      </c>
      <c r="B223" s="359" t="s">
        <v>64</v>
      </c>
      <c r="C223" s="224" t="s">
        <v>84</v>
      </c>
      <c r="D223" s="355">
        <v>45312</v>
      </c>
      <c r="E223" s="423">
        <v>1637.5</v>
      </c>
      <c r="F223" s="354">
        <v>0.2</v>
      </c>
      <c r="G223" s="4">
        <v>3275</v>
      </c>
      <c r="H223" s="453">
        <f t="shared" si="6"/>
        <v>0.5</v>
      </c>
    </row>
    <row r="224" spans="1:8" ht="15.75" x14ac:dyDescent="0.25">
      <c r="A224" s="350" t="s">
        <v>1446</v>
      </c>
      <c r="B224" s="359" t="s">
        <v>539</v>
      </c>
      <c r="C224" s="224" t="s">
        <v>84</v>
      </c>
      <c r="D224" s="355">
        <v>45312</v>
      </c>
      <c r="E224" s="423">
        <v>720.5</v>
      </c>
      <c r="F224" s="354">
        <v>0.2</v>
      </c>
      <c r="G224" s="4">
        <v>3275</v>
      </c>
      <c r="H224" s="453">
        <f t="shared" si="6"/>
        <v>0.22</v>
      </c>
    </row>
    <row r="225" spans="1:8" ht="15.75" x14ac:dyDescent="0.25">
      <c r="A225" s="350" t="s">
        <v>1447</v>
      </c>
      <c r="B225" s="359" t="s">
        <v>543</v>
      </c>
      <c r="C225" s="224" t="s">
        <v>84</v>
      </c>
      <c r="D225" s="355">
        <v>45312</v>
      </c>
      <c r="E225" s="228">
        <v>1080.75</v>
      </c>
      <c r="F225" s="354">
        <v>0.2</v>
      </c>
      <c r="G225" s="4">
        <v>3275</v>
      </c>
      <c r="H225" s="453">
        <f t="shared" si="6"/>
        <v>0.33</v>
      </c>
    </row>
    <row r="226" spans="1:8" ht="15.75" x14ac:dyDescent="0.25">
      <c r="A226" s="350" t="s">
        <v>1448</v>
      </c>
      <c r="B226" s="359" t="s">
        <v>545</v>
      </c>
      <c r="C226" s="224" t="s">
        <v>84</v>
      </c>
      <c r="D226" s="355">
        <v>45312</v>
      </c>
      <c r="E226" s="423">
        <v>1179</v>
      </c>
      <c r="F226" s="354">
        <v>0.2</v>
      </c>
      <c r="G226" s="4">
        <v>3275</v>
      </c>
      <c r="H226" s="453">
        <f t="shared" si="6"/>
        <v>0.36</v>
      </c>
    </row>
    <row r="227" spans="1:8" ht="31.5" x14ac:dyDescent="0.25">
      <c r="A227" s="350" t="s">
        <v>213</v>
      </c>
      <c r="B227" s="369" t="s">
        <v>102</v>
      </c>
      <c r="C227" s="224"/>
      <c r="D227" s="355"/>
      <c r="E227" s="423"/>
      <c r="F227" s="354"/>
      <c r="G227" s="4">
        <v>3275</v>
      </c>
      <c r="H227" s="453">
        <f t="shared" si="6"/>
        <v>0</v>
      </c>
    </row>
    <row r="228" spans="1:8" ht="15.75" x14ac:dyDescent="0.25">
      <c r="A228" s="350" t="s">
        <v>579</v>
      </c>
      <c r="B228" s="359" t="s">
        <v>70</v>
      </c>
      <c r="C228" s="224" t="s">
        <v>84</v>
      </c>
      <c r="D228" s="355">
        <v>45312</v>
      </c>
      <c r="E228" s="423">
        <v>1244.5</v>
      </c>
      <c r="F228" s="354">
        <v>0.2</v>
      </c>
      <c r="G228" s="4">
        <v>3275</v>
      </c>
      <c r="H228" s="453">
        <f t="shared" si="6"/>
        <v>0.38</v>
      </c>
    </row>
    <row r="229" spans="1:8" ht="15.75" x14ac:dyDescent="0.25">
      <c r="A229" s="350" t="s">
        <v>1449</v>
      </c>
      <c r="B229" s="359" t="s">
        <v>71</v>
      </c>
      <c r="C229" s="224" t="s">
        <v>84</v>
      </c>
      <c r="D229" s="355">
        <v>45312</v>
      </c>
      <c r="E229" s="423">
        <v>1375.5</v>
      </c>
      <c r="F229" s="354">
        <v>0.2</v>
      </c>
      <c r="G229" s="4">
        <v>3275</v>
      </c>
      <c r="H229" s="453">
        <f t="shared" si="6"/>
        <v>0.42</v>
      </c>
    </row>
    <row r="230" spans="1:8" ht="15.75" x14ac:dyDescent="0.25">
      <c r="A230" s="350" t="s">
        <v>1450</v>
      </c>
      <c r="B230" s="359" t="s">
        <v>892</v>
      </c>
      <c r="C230" s="224" t="s">
        <v>84</v>
      </c>
      <c r="D230" s="355">
        <v>45312</v>
      </c>
      <c r="E230" s="228">
        <v>1539.25</v>
      </c>
      <c r="F230" s="354">
        <v>0.2</v>
      </c>
      <c r="G230" s="4">
        <v>3275</v>
      </c>
      <c r="H230" s="453">
        <f t="shared" si="6"/>
        <v>0.47</v>
      </c>
    </row>
    <row r="231" spans="1:8" ht="15.75" x14ac:dyDescent="0.25">
      <c r="A231" s="350" t="s">
        <v>580</v>
      </c>
      <c r="B231" s="359" t="s">
        <v>1701</v>
      </c>
      <c r="C231" s="224" t="s">
        <v>84</v>
      </c>
      <c r="D231" s="355">
        <v>45312</v>
      </c>
      <c r="E231" s="423">
        <v>818.75</v>
      </c>
      <c r="F231" s="354">
        <v>0.2</v>
      </c>
      <c r="G231" s="4">
        <v>3275</v>
      </c>
      <c r="H231" s="453">
        <f t="shared" si="6"/>
        <v>0.25</v>
      </c>
    </row>
    <row r="232" spans="1:8" ht="15.75" x14ac:dyDescent="0.25">
      <c r="A232" s="350" t="s">
        <v>1451</v>
      </c>
      <c r="B232" s="359" t="s">
        <v>263</v>
      </c>
      <c r="C232" s="224" t="s">
        <v>84</v>
      </c>
      <c r="D232" s="355">
        <v>45312</v>
      </c>
      <c r="E232" s="423">
        <v>1080.75</v>
      </c>
      <c r="F232" s="354">
        <v>0.2</v>
      </c>
      <c r="G232" s="4">
        <v>3275</v>
      </c>
      <c r="H232" s="453">
        <f t="shared" si="6"/>
        <v>0.33</v>
      </c>
    </row>
    <row r="233" spans="1:8" ht="15.75" x14ac:dyDescent="0.25">
      <c r="A233" s="350" t="s">
        <v>1452</v>
      </c>
      <c r="B233" s="359" t="s">
        <v>261</v>
      </c>
      <c r="C233" s="224" t="s">
        <v>84</v>
      </c>
      <c r="D233" s="355">
        <v>45312</v>
      </c>
      <c r="E233" s="228">
        <v>1244.5</v>
      </c>
      <c r="F233" s="354">
        <v>0.2</v>
      </c>
      <c r="G233" s="4">
        <v>3275</v>
      </c>
      <c r="H233" s="453">
        <f t="shared" si="6"/>
        <v>0.38</v>
      </c>
    </row>
    <row r="234" spans="1:8" ht="15.75" x14ac:dyDescent="0.25">
      <c r="A234" s="350" t="s">
        <v>1453</v>
      </c>
      <c r="B234" s="359" t="s">
        <v>262</v>
      </c>
      <c r="C234" s="224" t="s">
        <v>84</v>
      </c>
      <c r="D234" s="355">
        <v>45312</v>
      </c>
      <c r="E234" s="423">
        <v>1375.5</v>
      </c>
      <c r="F234" s="354">
        <v>0.2</v>
      </c>
      <c r="G234" s="4">
        <v>3275</v>
      </c>
      <c r="H234" s="453">
        <f t="shared" si="6"/>
        <v>0.42</v>
      </c>
    </row>
    <row r="235" spans="1:8" s="437" customFormat="1" ht="15.75" x14ac:dyDescent="0.25">
      <c r="A235" s="350" t="s">
        <v>1454</v>
      </c>
      <c r="B235" s="359" t="s">
        <v>129</v>
      </c>
      <c r="C235" s="224" t="s">
        <v>84</v>
      </c>
      <c r="D235" s="355">
        <v>45312</v>
      </c>
      <c r="E235" s="423">
        <f>G235*0.6</f>
        <v>1965</v>
      </c>
      <c r="F235" s="354">
        <v>0.2</v>
      </c>
      <c r="G235" s="4">
        <v>3275</v>
      </c>
      <c r="H235" s="454">
        <f t="shared" si="6"/>
        <v>0.6</v>
      </c>
    </row>
    <row r="236" spans="1:8" ht="15.75" x14ac:dyDescent="0.25">
      <c r="A236" s="350" t="s">
        <v>581</v>
      </c>
      <c r="B236" s="359" t="s">
        <v>1399</v>
      </c>
      <c r="C236" s="224" t="s">
        <v>84</v>
      </c>
      <c r="D236" s="355">
        <v>45312</v>
      </c>
      <c r="E236" s="423">
        <v>4912.5</v>
      </c>
      <c r="F236" s="354">
        <v>0.2</v>
      </c>
      <c r="G236" s="4">
        <v>3275</v>
      </c>
      <c r="H236" s="453">
        <f t="shared" si="6"/>
        <v>1.5</v>
      </c>
    </row>
    <row r="237" spans="1:8" s="437" customFormat="1" ht="15.75" x14ac:dyDescent="0.25">
      <c r="A237" s="350" t="s">
        <v>1455</v>
      </c>
      <c r="B237" s="359" t="s">
        <v>260</v>
      </c>
      <c r="C237" s="224" t="s">
        <v>84</v>
      </c>
      <c r="D237" s="355">
        <v>45312</v>
      </c>
      <c r="E237" s="423">
        <f>G237*0.77</f>
        <v>2521.75</v>
      </c>
      <c r="F237" s="354">
        <v>0.2</v>
      </c>
      <c r="G237" s="4">
        <v>3275</v>
      </c>
      <c r="H237" s="454">
        <f t="shared" si="6"/>
        <v>0.77</v>
      </c>
    </row>
    <row r="238" spans="1:8" s="437" customFormat="1" ht="15.75" x14ac:dyDescent="0.25">
      <c r="A238" s="350" t="s">
        <v>1456</v>
      </c>
      <c r="B238" s="359" t="s">
        <v>695</v>
      </c>
      <c r="C238" s="224" t="s">
        <v>84</v>
      </c>
      <c r="D238" s="355">
        <v>45312</v>
      </c>
      <c r="E238" s="423">
        <f>G238*0.98</f>
        <v>3209.5</v>
      </c>
      <c r="F238" s="354">
        <v>0.2</v>
      </c>
      <c r="G238" s="4">
        <v>3275</v>
      </c>
      <c r="H238" s="454">
        <f t="shared" si="6"/>
        <v>0.98</v>
      </c>
    </row>
    <row r="239" spans="1:8" ht="15.75" x14ac:dyDescent="0.25">
      <c r="A239" s="350" t="s">
        <v>582</v>
      </c>
      <c r="B239" s="359" t="s">
        <v>430</v>
      </c>
      <c r="C239" s="224" t="s">
        <v>84</v>
      </c>
      <c r="D239" s="355">
        <v>45312</v>
      </c>
      <c r="E239" s="423">
        <v>1473.75</v>
      </c>
      <c r="F239" s="354">
        <v>0.2</v>
      </c>
      <c r="G239" s="4">
        <v>3275</v>
      </c>
      <c r="H239" s="453">
        <f t="shared" si="6"/>
        <v>0.45</v>
      </c>
    </row>
    <row r="240" spans="1:8" ht="15.75" x14ac:dyDescent="0.25">
      <c r="A240" s="350" t="s">
        <v>1457</v>
      </c>
      <c r="B240" s="359" t="s">
        <v>64</v>
      </c>
      <c r="C240" s="224" t="s">
        <v>84</v>
      </c>
      <c r="D240" s="355">
        <v>45312</v>
      </c>
      <c r="E240" s="228">
        <v>1637.5</v>
      </c>
      <c r="F240" s="354">
        <v>0.2</v>
      </c>
      <c r="G240" s="4">
        <v>3275</v>
      </c>
      <c r="H240" s="453">
        <f t="shared" si="6"/>
        <v>0.5</v>
      </c>
    </row>
    <row r="241" spans="1:8" ht="15.75" x14ac:dyDescent="0.25">
      <c r="A241" s="350" t="s">
        <v>1458</v>
      </c>
      <c r="B241" s="359" t="s">
        <v>539</v>
      </c>
      <c r="C241" s="224" t="s">
        <v>84</v>
      </c>
      <c r="D241" s="355">
        <v>45312</v>
      </c>
      <c r="E241" s="423">
        <v>720.5</v>
      </c>
      <c r="F241" s="354">
        <v>0.2</v>
      </c>
      <c r="G241" s="4">
        <v>3275</v>
      </c>
      <c r="H241" s="453">
        <f t="shared" ref="H241:H301" si="7">E241/G241</f>
        <v>0.22</v>
      </c>
    </row>
    <row r="242" spans="1:8" ht="15.75" x14ac:dyDescent="0.25">
      <c r="A242" s="350" t="s">
        <v>1459</v>
      </c>
      <c r="B242" s="359" t="s">
        <v>543</v>
      </c>
      <c r="C242" s="224" t="s">
        <v>84</v>
      </c>
      <c r="D242" s="355">
        <v>45312</v>
      </c>
      <c r="E242" s="423">
        <v>1080.75</v>
      </c>
      <c r="F242" s="354">
        <v>0.2</v>
      </c>
      <c r="G242" s="4">
        <v>3275</v>
      </c>
      <c r="H242" s="453">
        <f t="shared" si="7"/>
        <v>0.33</v>
      </c>
    </row>
    <row r="243" spans="1:8" ht="15.75" x14ac:dyDescent="0.25">
      <c r="A243" s="350" t="s">
        <v>1460</v>
      </c>
      <c r="B243" s="359" t="s">
        <v>545</v>
      </c>
      <c r="C243" s="224" t="s">
        <v>84</v>
      </c>
      <c r="D243" s="355">
        <v>45312</v>
      </c>
      <c r="E243" s="228">
        <v>1179</v>
      </c>
      <c r="F243" s="354">
        <v>0.2</v>
      </c>
      <c r="G243" s="4">
        <v>3275</v>
      </c>
      <c r="H243" s="453">
        <f t="shared" si="7"/>
        <v>0.36</v>
      </c>
    </row>
    <row r="244" spans="1:8" ht="15.75" x14ac:dyDescent="0.25">
      <c r="A244" s="350" t="s">
        <v>214</v>
      </c>
      <c r="B244" s="367" t="s">
        <v>760</v>
      </c>
      <c r="C244" s="224"/>
      <c r="D244" s="355"/>
      <c r="E244" s="423"/>
      <c r="F244" s="354"/>
      <c r="G244" s="4">
        <v>3275</v>
      </c>
      <c r="H244" s="453">
        <f t="shared" si="7"/>
        <v>0</v>
      </c>
    </row>
    <row r="245" spans="1:8" ht="36.75" customHeight="1" x14ac:dyDescent="0.25">
      <c r="A245" s="350" t="s">
        <v>583</v>
      </c>
      <c r="B245" s="359" t="s">
        <v>1626</v>
      </c>
      <c r="C245" s="224" t="s">
        <v>84</v>
      </c>
      <c r="D245" s="355">
        <v>45312</v>
      </c>
      <c r="E245" s="423">
        <v>818.75</v>
      </c>
      <c r="F245" s="354">
        <v>0.2</v>
      </c>
      <c r="G245" s="4">
        <v>3275</v>
      </c>
      <c r="H245" s="453">
        <f t="shared" si="7"/>
        <v>0.25</v>
      </c>
    </row>
    <row r="246" spans="1:8" ht="15.75" x14ac:dyDescent="0.25">
      <c r="A246" s="350" t="s">
        <v>584</v>
      </c>
      <c r="B246" s="359" t="s">
        <v>1702</v>
      </c>
      <c r="C246" s="224" t="s">
        <v>84</v>
      </c>
      <c r="D246" s="355">
        <v>45312</v>
      </c>
      <c r="E246" s="423">
        <v>982.5</v>
      </c>
      <c r="F246" s="354">
        <v>0.2</v>
      </c>
      <c r="G246" s="4">
        <v>3275</v>
      </c>
      <c r="H246" s="453">
        <f t="shared" si="7"/>
        <v>0.3</v>
      </c>
    </row>
    <row r="247" spans="1:8" ht="15.75" x14ac:dyDescent="0.25">
      <c r="A247" s="350" t="s">
        <v>585</v>
      </c>
      <c r="B247" s="359" t="s">
        <v>545</v>
      </c>
      <c r="C247" s="224" t="s">
        <v>84</v>
      </c>
      <c r="D247" s="355">
        <v>45312</v>
      </c>
      <c r="E247" s="228">
        <v>917.00000000000011</v>
      </c>
      <c r="F247" s="354">
        <v>0.2</v>
      </c>
      <c r="G247" s="4">
        <v>3275</v>
      </c>
      <c r="H247" s="453">
        <f t="shared" si="7"/>
        <v>0.28000000000000003</v>
      </c>
    </row>
    <row r="248" spans="1:8" ht="15.75" x14ac:dyDescent="0.25">
      <c r="A248" s="350" t="s">
        <v>215</v>
      </c>
      <c r="B248" s="369" t="s">
        <v>761</v>
      </c>
      <c r="C248" s="224"/>
      <c r="D248" s="355"/>
      <c r="E248" s="423"/>
      <c r="F248" s="354"/>
      <c r="G248" s="4">
        <v>3275</v>
      </c>
      <c r="H248" s="453">
        <f t="shared" si="7"/>
        <v>0</v>
      </c>
    </row>
    <row r="249" spans="1:8" ht="32.25" customHeight="1" x14ac:dyDescent="0.25">
      <c r="A249" s="350" t="s">
        <v>587</v>
      </c>
      <c r="B249" s="359" t="s">
        <v>1626</v>
      </c>
      <c r="C249" s="224" t="s">
        <v>84</v>
      </c>
      <c r="D249" s="355">
        <v>45312</v>
      </c>
      <c r="E249" s="423">
        <v>818.75</v>
      </c>
      <c r="F249" s="354">
        <v>0.2</v>
      </c>
      <c r="G249" s="4">
        <v>3275</v>
      </c>
      <c r="H249" s="453">
        <f t="shared" si="7"/>
        <v>0.25</v>
      </c>
    </row>
    <row r="250" spans="1:8" ht="15.75" x14ac:dyDescent="0.25">
      <c r="A250" s="350" t="s">
        <v>588</v>
      </c>
      <c r="B250" s="359" t="s">
        <v>1702</v>
      </c>
      <c r="C250" s="224" t="s">
        <v>84</v>
      </c>
      <c r="D250" s="355">
        <v>45312</v>
      </c>
      <c r="E250" s="228">
        <v>982.5</v>
      </c>
      <c r="F250" s="354">
        <v>0.2</v>
      </c>
      <c r="G250" s="4">
        <v>3275</v>
      </c>
      <c r="H250" s="453">
        <f t="shared" si="7"/>
        <v>0.3</v>
      </c>
    </row>
    <row r="251" spans="1:8" ht="15.75" x14ac:dyDescent="0.25">
      <c r="A251" s="350" t="s">
        <v>589</v>
      </c>
      <c r="B251" s="359" t="s">
        <v>545</v>
      </c>
      <c r="C251" s="224" t="s">
        <v>84</v>
      </c>
      <c r="D251" s="355">
        <v>45312</v>
      </c>
      <c r="E251" s="423">
        <v>917.00000000000011</v>
      </c>
      <c r="F251" s="354">
        <v>0.2</v>
      </c>
      <c r="G251" s="4">
        <v>3275</v>
      </c>
      <c r="H251" s="453">
        <f t="shared" si="7"/>
        <v>0.28000000000000003</v>
      </c>
    </row>
    <row r="252" spans="1:8" ht="15.75" x14ac:dyDescent="0.25">
      <c r="A252" s="350" t="s">
        <v>219</v>
      </c>
      <c r="B252" s="369" t="s">
        <v>103</v>
      </c>
      <c r="C252" s="224"/>
      <c r="D252" s="355"/>
      <c r="E252" s="423"/>
      <c r="F252" s="354"/>
      <c r="G252" s="4">
        <v>3275</v>
      </c>
      <c r="H252" s="453">
        <f t="shared" si="7"/>
        <v>0</v>
      </c>
    </row>
    <row r="253" spans="1:8" ht="15.75" x14ac:dyDescent="0.25">
      <c r="A253" s="350" t="s">
        <v>618</v>
      </c>
      <c r="B253" s="359" t="s">
        <v>70</v>
      </c>
      <c r="C253" s="224" t="s">
        <v>84</v>
      </c>
      <c r="D253" s="355">
        <v>45312</v>
      </c>
      <c r="E253" s="228">
        <v>1637.5</v>
      </c>
      <c r="F253" s="354">
        <v>0.2</v>
      </c>
      <c r="G253" s="4">
        <v>3275</v>
      </c>
      <c r="H253" s="453">
        <f t="shared" si="7"/>
        <v>0.5</v>
      </c>
    </row>
    <row r="254" spans="1:8" ht="15.75" x14ac:dyDescent="0.25">
      <c r="A254" s="350" t="s">
        <v>619</v>
      </c>
      <c r="B254" s="359" t="s">
        <v>71</v>
      </c>
      <c r="C254" s="224" t="s">
        <v>84</v>
      </c>
      <c r="D254" s="355">
        <v>45312</v>
      </c>
      <c r="E254" s="423">
        <v>1637.5</v>
      </c>
      <c r="F254" s="354">
        <v>0.2</v>
      </c>
      <c r="G254" s="4">
        <v>3275</v>
      </c>
      <c r="H254" s="453">
        <f t="shared" si="7"/>
        <v>0.5</v>
      </c>
    </row>
    <row r="255" spans="1:8" ht="15.75" x14ac:dyDescent="0.25">
      <c r="A255" s="350" t="s">
        <v>620</v>
      </c>
      <c r="B255" s="359" t="s">
        <v>72</v>
      </c>
      <c r="C255" s="224" t="s">
        <v>84</v>
      </c>
      <c r="D255" s="355">
        <v>45312</v>
      </c>
      <c r="E255" s="423">
        <v>1637.5</v>
      </c>
      <c r="F255" s="354">
        <v>0.2</v>
      </c>
      <c r="G255" s="4">
        <v>3275</v>
      </c>
      <c r="H255" s="453">
        <f t="shared" si="7"/>
        <v>0.5</v>
      </c>
    </row>
    <row r="256" spans="1:8" ht="15.75" x14ac:dyDescent="0.25">
      <c r="A256" s="350" t="s">
        <v>1461</v>
      </c>
      <c r="B256" s="359" t="s">
        <v>68</v>
      </c>
      <c r="C256" s="224" t="s">
        <v>84</v>
      </c>
      <c r="D256" s="355">
        <v>45312</v>
      </c>
      <c r="E256" s="228">
        <v>1637.5</v>
      </c>
      <c r="F256" s="354">
        <v>0.2</v>
      </c>
      <c r="G256" s="4">
        <v>3275</v>
      </c>
      <c r="H256" s="453">
        <f t="shared" si="7"/>
        <v>0.5</v>
      </c>
    </row>
    <row r="257" spans="1:8" ht="15.75" x14ac:dyDescent="0.25">
      <c r="A257" s="350" t="s">
        <v>1462</v>
      </c>
      <c r="B257" s="359" t="s">
        <v>263</v>
      </c>
      <c r="C257" s="224" t="s">
        <v>84</v>
      </c>
      <c r="D257" s="355">
        <v>45312</v>
      </c>
      <c r="E257" s="423">
        <v>1637.5</v>
      </c>
      <c r="F257" s="354">
        <v>0.2</v>
      </c>
      <c r="G257" s="4">
        <v>3275</v>
      </c>
      <c r="H257" s="453">
        <f t="shared" si="7"/>
        <v>0.5</v>
      </c>
    </row>
    <row r="258" spans="1:8" ht="15.75" x14ac:dyDescent="0.25">
      <c r="A258" s="350" t="s">
        <v>1463</v>
      </c>
      <c r="B258" s="359" t="s">
        <v>261</v>
      </c>
      <c r="C258" s="224" t="s">
        <v>84</v>
      </c>
      <c r="D258" s="355">
        <v>45312</v>
      </c>
      <c r="E258" s="423">
        <v>1637.5</v>
      </c>
      <c r="F258" s="354">
        <v>0.2</v>
      </c>
      <c r="G258" s="4">
        <v>3275</v>
      </c>
      <c r="H258" s="453">
        <f t="shared" si="7"/>
        <v>0.5</v>
      </c>
    </row>
    <row r="259" spans="1:8" ht="15.75" x14ac:dyDescent="0.25">
      <c r="A259" s="350" t="s">
        <v>1464</v>
      </c>
      <c r="B259" s="359" t="s">
        <v>262</v>
      </c>
      <c r="C259" s="224" t="s">
        <v>84</v>
      </c>
      <c r="D259" s="355">
        <v>45312</v>
      </c>
      <c r="E259" s="423">
        <v>1637.5</v>
      </c>
      <c r="F259" s="354">
        <v>0.2</v>
      </c>
      <c r="G259" s="4">
        <v>3275</v>
      </c>
      <c r="H259" s="453">
        <f t="shared" si="7"/>
        <v>0.5</v>
      </c>
    </row>
    <row r="260" spans="1:8" ht="15.75" x14ac:dyDescent="0.25">
      <c r="A260" s="350" t="s">
        <v>1465</v>
      </c>
      <c r="B260" s="359" t="s">
        <v>430</v>
      </c>
      <c r="C260" s="224" t="s">
        <v>84</v>
      </c>
      <c r="D260" s="355">
        <v>45312</v>
      </c>
      <c r="E260" s="423">
        <v>1637.5</v>
      </c>
      <c r="F260" s="354">
        <v>0.2</v>
      </c>
      <c r="G260" s="4">
        <v>3275</v>
      </c>
      <c r="H260" s="453">
        <f t="shared" si="7"/>
        <v>0.5</v>
      </c>
    </row>
    <row r="261" spans="1:8" ht="15.75" x14ac:dyDescent="0.25">
      <c r="A261" s="350" t="s">
        <v>1466</v>
      </c>
      <c r="B261" s="359" t="s">
        <v>64</v>
      </c>
      <c r="C261" s="224" t="s">
        <v>84</v>
      </c>
      <c r="D261" s="355">
        <v>45312</v>
      </c>
      <c r="E261" s="228">
        <v>1637.5</v>
      </c>
      <c r="F261" s="354">
        <v>0.2</v>
      </c>
      <c r="G261" s="4">
        <v>3275</v>
      </c>
      <c r="H261" s="453">
        <f t="shared" si="7"/>
        <v>0.5</v>
      </c>
    </row>
    <row r="262" spans="1:8" ht="15.75" x14ac:dyDescent="0.25">
      <c r="A262" s="350" t="s">
        <v>1467</v>
      </c>
      <c r="B262" s="359" t="s">
        <v>539</v>
      </c>
      <c r="C262" s="224" t="s">
        <v>84</v>
      </c>
      <c r="D262" s="355">
        <v>45312</v>
      </c>
      <c r="E262" s="423">
        <v>1637.5</v>
      </c>
      <c r="F262" s="354">
        <v>0.2</v>
      </c>
      <c r="G262" s="4">
        <v>3275</v>
      </c>
      <c r="H262" s="453">
        <f t="shared" si="7"/>
        <v>0.5</v>
      </c>
    </row>
    <row r="263" spans="1:8" ht="15.75" x14ac:dyDescent="0.25">
      <c r="A263" s="350" t="s">
        <v>1468</v>
      </c>
      <c r="B263" s="359" t="s">
        <v>543</v>
      </c>
      <c r="C263" s="224" t="s">
        <v>84</v>
      </c>
      <c r="D263" s="355">
        <v>45312</v>
      </c>
      <c r="E263" s="423">
        <v>1637.5</v>
      </c>
      <c r="F263" s="354">
        <v>0.2</v>
      </c>
      <c r="G263" s="4">
        <v>3275</v>
      </c>
      <c r="H263" s="453">
        <f t="shared" si="7"/>
        <v>0.5</v>
      </c>
    </row>
    <row r="264" spans="1:8" ht="15.75" x14ac:dyDescent="0.25">
      <c r="A264" s="350" t="s">
        <v>1469</v>
      </c>
      <c r="B264" s="359" t="s">
        <v>545</v>
      </c>
      <c r="C264" s="224" t="s">
        <v>84</v>
      </c>
      <c r="D264" s="355">
        <v>45312</v>
      </c>
      <c r="E264" s="423">
        <v>1801.2500000000002</v>
      </c>
      <c r="F264" s="354">
        <v>0.2</v>
      </c>
      <c r="G264" s="4">
        <v>3275</v>
      </c>
      <c r="H264" s="453">
        <f t="shared" si="7"/>
        <v>0.55000000000000004</v>
      </c>
    </row>
    <row r="265" spans="1:8" ht="47.25" x14ac:dyDescent="0.25">
      <c r="A265" s="350" t="s">
        <v>220</v>
      </c>
      <c r="B265" s="369" t="s">
        <v>104</v>
      </c>
      <c r="C265" s="224"/>
      <c r="D265" s="355"/>
      <c r="E265" s="423"/>
      <c r="F265" s="354"/>
      <c r="G265" s="4">
        <v>3275</v>
      </c>
      <c r="H265" s="453">
        <f t="shared" si="7"/>
        <v>0</v>
      </c>
    </row>
    <row r="266" spans="1:8" ht="15.75" x14ac:dyDescent="0.25">
      <c r="A266" s="350" t="s">
        <v>621</v>
      </c>
      <c r="B266" s="359" t="s">
        <v>70</v>
      </c>
      <c r="C266" s="224" t="s">
        <v>84</v>
      </c>
      <c r="D266" s="355">
        <v>45312</v>
      </c>
      <c r="E266" s="423">
        <v>687.75</v>
      </c>
      <c r="F266" s="354">
        <v>0.2</v>
      </c>
      <c r="G266" s="4">
        <v>3275</v>
      </c>
      <c r="H266" s="453">
        <f t="shared" si="7"/>
        <v>0.21</v>
      </c>
    </row>
    <row r="267" spans="1:8" ht="15.75" x14ac:dyDescent="0.25">
      <c r="A267" s="350" t="s">
        <v>563</v>
      </c>
      <c r="B267" s="359" t="s">
        <v>71</v>
      </c>
      <c r="C267" s="224" t="s">
        <v>84</v>
      </c>
      <c r="D267" s="355">
        <v>45312</v>
      </c>
      <c r="E267" s="423">
        <v>687.75</v>
      </c>
      <c r="F267" s="354">
        <v>0.2</v>
      </c>
      <c r="G267" s="4">
        <v>3275</v>
      </c>
      <c r="H267" s="453">
        <f t="shared" si="7"/>
        <v>0.21</v>
      </c>
    </row>
    <row r="268" spans="1:8" ht="15.75" x14ac:dyDescent="0.25">
      <c r="A268" s="350" t="s">
        <v>622</v>
      </c>
      <c r="B268" s="359" t="s">
        <v>72</v>
      </c>
      <c r="C268" s="224" t="s">
        <v>84</v>
      </c>
      <c r="D268" s="355">
        <v>45312</v>
      </c>
      <c r="E268" s="423">
        <v>687.75</v>
      </c>
      <c r="F268" s="354">
        <v>0.2</v>
      </c>
      <c r="G268" s="4">
        <v>3275</v>
      </c>
      <c r="H268" s="453">
        <f t="shared" si="7"/>
        <v>0.21</v>
      </c>
    </row>
    <row r="269" spans="1:8" ht="15.75" x14ac:dyDescent="0.25">
      <c r="A269" s="350" t="s">
        <v>623</v>
      </c>
      <c r="B269" s="359" t="s">
        <v>123</v>
      </c>
      <c r="C269" s="224" t="s">
        <v>84</v>
      </c>
      <c r="D269" s="355">
        <v>45312</v>
      </c>
      <c r="E269" s="423">
        <v>687.75</v>
      </c>
      <c r="F269" s="354">
        <v>0.2</v>
      </c>
      <c r="G269" s="4">
        <v>3275</v>
      </c>
      <c r="H269" s="453">
        <f t="shared" si="7"/>
        <v>0.21</v>
      </c>
    </row>
    <row r="270" spans="1:8" ht="15.75" x14ac:dyDescent="0.25">
      <c r="A270" s="350" t="s">
        <v>624</v>
      </c>
      <c r="B270" s="359" t="s">
        <v>531</v>
      </c>
      <c r="C270" s="224" t="s">
        <v>84</v>
      </c>
      <c r="D270" s="355">
        <v>45312</v>
      </c>
      <c r="E270" s="423">
        <v>687.75</v>
      </c>
      <c r="F270" s="354">
        <v>0.2</v>
      </c>
      <c r="G270" s="4">
        <v>3275</v>
      </c>
      <c r="H270" s="453">
        <f t="shared" si="7"/>
        <v>0.21</v>
      </c>
    </row>
    <row r="271" spans="1:8" ht="15.75" x14ac:dyDescent="0.25">
      <c r="A271" s="350" t="s">
        <v>625</v>
      </c>
      <c r="B271" s="359" t="s">
        <v>67</v>
      </c>
      <c r="C271" s="224" t="s">
        <v>84</v>
      </c>
      <c r="D271" s="355">
        <v>45312</v>
      </c>
      <c r="E271" s="423">
        <v>687.75</v>
      </c>
      <c r="F271" s="354">
        <v>0.2</v>
      </c>
      <c r="G271" s="4">
        <v>3275</v>
      </c>
      <c r="H271" s="453">
        <f t="shared" si="7"/>
        <v>0.21</v>
      </c>
    </row>
    <row r="272" spans="1:8" ht="15.75" x14ac:dyDescent="0.25">
      <c r="A272" s="350" t="s">
        <v>626</v>
      </c>
      <c r="B272" s="359" t="s">
        <v>68</v>
      </c>
      <c r="C272" s="224" t="s">
        <v>84</v>
      </c>
      <c r="D272" s="355">
        <v>45312</v>
      </c>
      <c r="E272" s="423">
        <v>687.75</v>
      </c>
      <c r="F272" s="354">
        <v>0.2</v>
      </c>
      <c r="G272" s="4">
        <v>3275</v>
      </c>
      <c r="H272" s="453">
        <f t="shared" si="7"/>
        <v>0.21</v>
      </c>
    </row>
    <row r="273" spans="1:8" ht="15.75" x14ac:dyDescent="0.25">
      <c r="A273" s="350" t="s">
        <v>627</v>
      </c>
      <c r="B273" s="359" t="s">
        <v>263</v>
      </c>
      <c r="C273" s="224" t="s">
        <v>84</v>
      </c>
      <c r="D273" s="355">
        <v>45312</v>
      </c>
      <c r="E273" s="423">
        <v>687.75</v>
      </c>
      <c r="F273" s="354">
        <v>0.2</v>
      </c>
      <c r="G273" s="4">
        <v>3275</v>
      </c>
      <c r="H273" s="453">
        <f t="shared" si="7"/>
        <v>0.21</v>
      </c>
    </row>
    <row r="274" spans="1:8" ht="15.75" x14ac:dyDescent="0.25">
      <c r="A274" s="350" t="s">
        <v>628</v>
      </c>
      <c r="B274" s="359" t="s">
        <v>261</v>
      </c>
      <c r="C274" s="224" t="s">
        <v>84</v>
      </c>
      <c r="D274" s="355">
        <v>45312</v>
      </c>
      <c r="E274" s="423">
        <v>687.75</v>
      </c>
      <c r="F274" s="354">
        <v>0.2</v>
      </c>
      <c r="G274" s="4">
        <v>3275</v>
      </c>
      <c r="H274" s="453">
        <f t="shared" si="7"/>
        <v>0.21</v>
      </c>
    </row>
    <row r="275" spans="1:8" ht="15.75" x14ac:dyDescent="0.25">
      <c r="A275" s="350" t="s">
        <v>629</v>
      </c>
      <c r="B275" s="359" t="s">
        <v>262</v>
      </c>
      <c r="C275" s="224" t="s">
        <v>84</v>
      </c>
      <c r="D275" s="355">
        <v>45312</v>
      </c>
      <c r="E275" s="423">
        <v>687.75</v>
      </c>
      <c r="F275" s="354">
        <v>0.2</v>
      </c>
      <c r="G275" s="4">
        <v>3275</v>
      </c>
      <c r="H275" s="453">
        <f t="shared" si="7"/>
        <v>0.21</v>
      </c>
    </row>
    <row r="276" spans="1:8" ht="15.75" x14ac:dyDescent="0.25">
      <c r="A276" s="350" t="s">
        <v>630</v>
      </c>
      <c r="B276" s="359" t="s">
        <v>430</v>
      </c>
      <c r="C276" s="224" t="s">
        <v>84</v>
      </c>
      <c r="D276" s="355">
        <v>45312</v>
      </c>
      <c r="E276" s="423">
        <v>687.75</v>
      </c>
      <c r="F276" s="354">
        <v>0.2</v>
      </c>
      <c r="G276" s="4">
        <v>3275</v>
      </c>
      <c r="H276" s="453">
        <f t="shared" si="7"/>
        <v>0.21</v>
      </c>
    </row>
    <row r="277" spans="1:8" ht="15.75" x14ac:dyDescent="0.25">
      <c r="A277" s="350" t="s">
        <v>631</v>
      </c>
      <c r="B277" s="359" t="s">
        <v>64</v>
      </c>
      <c r="C277" s="224" t="s">
        <v>84</v>
      </c>
      <c r="D277" s="355">
        <v>45312</v>
      </c>
      <c r="E277" s="423">
        <v>687.75</v>
      </c>
      <c r="F277" s="354">
        <v>0.2</v>
      </c>
      <c r="G277" s="4">
        <v>3275</v>
      </c>
      <c r="H277" s="453">
        <f t="shared" si="7"/>
        <v>0.21</v>
      </c>
    </row>
    <row r="278" spans="1:8" ht="15.75" x14ac:dyDescent="0.25">
      <c r="A278" s="350" t="s">
        <v>1470</v>
      </c>
      <c r="B278" s="359" t="s">
        <v>539</v>
      </c>
      <c r="C278" s="224" t="s">
        <v>84</v>
      </c>
      <c r="D278" s="355">
        <v>45312</v>
      </c>
      <c r="E278" s="423">
        <v>687.75</v>
      </c>
      <c r="F278" s="354">
        <v>0.2</v>
      </c>
      <c r="G278" s="4">
        <v>3275</v>
      </c>
      <c r="H278" s="453">
        <f t="shared" si="7"/>
        <v>0.21</v>
      </c>
    </row>
    <row r="279" spans="1:8" ht="15.75" x14ac:dyDescent="0.25">
      <c r="A279" s="350" t="s">
        <v>1471</v>
      </c>
      <c r="B279" s="359" t="s">
        <v>543</v>
      </c>
      <c r="C279" s="224" t="s">
        <v>84</v>
      </c>
      <c r="D279" s="355">
        <v>45312</v>
      </c>
      <c r="E279" s="423">
        <v>687.75</v>
      </c>
      <c r="F279" s="354">
        <v>0.2</v>
      </c>
      <c r="G279" s="4">
        <v>3275</v>
      </c>
      <c r="H279" s="453">
        <f t="shared" si="7"/>
        <v>0.21</v>
      </c>
    </row>
    <row r="280" spans="1:8" ht="15.75" x14ac:dyDescent="0.25">
      <c r="A280" s="350" t="s">
        <v>1472</v>
      </c>
      <c r="B280" s="359" t="s">
        <v>545</v>
      </c>
      <c r="C280" s="224" t="s">
        <v>84</v>
      </c>
      <c r="D280" s="355">
        <v>45312</v>
      </c>
      <c r="E280" s="423">
        <v>753.25</v>
      </c>
      <c r="F280" s="354">
        <v>0.2</v>
      </c>
      <c r="G280" s="4">
        <v>3275</v>
      </c>
      <c r="H280" s="453">
        <f t="shared" si="7"/>
        <v>0.23</v>
      </c>
    </row>
    <row r="281" spans="1:8" ht="15.75" customHeight="1" x14ac:dyDescent="0.25">
      <c r="A281" s="350" t="s">
        <v>221</v>
      </c>
      <c r="B281" s="369" t="s">
        <v>105</v>
      </c>
      <c r="C281" s="224"/>
      <c r="D281" s="355"/>
      <c r="E281" s="423"/>
      <c r="F281" s="354"/>
      <c r="G281" s="4">
        <v>3275</v>
      </c>
      <c r="H281" s="453">
        <f t="shared" si="7"/>
        <v>0</v>
      </c>
    </row>
    <row r="282" spans="1:8" ht="15.75" x14ac:dyDescent="0.25">
      <c r="A282" s="350" t="s">
        <v>632</v>
      </c>
      <c r="B282" s="359" t="s">
        <v>70</v>
      </c>
      <c r="C282" s="224" t="s">
        <v>84</v>
      </c>
      <c r="D282" s="355">
        <v>45312</v>
      </c>
      <c r="E282" s="423">
        <v>687.75</v>
      </c>
      <c r="F282" s="354">
        <v>0.2</v>
      </c>
      <c r="G282" s="4">
        <v>3275</v>
      </c>
      <c r="H282" s="453">
        <f t="shared" si="7"/>
        <v>0.21</v>
      </c>
    </row>
    <row r="283" spans="1:8" ht="15.75" x14ac:dyDescent="0.25">
      <c r="A283" s="350" t="s">
        <v>633</v>
      </c>
      <c r="B283" s="359" t="s">
        <v>71</v>
      </c>
      <c r="C283" s="224" t="s">
        <v>84</v>
      </c>
      <c r="D283" s="355">
        <v>45312</v>
      </c>
      <c r="E283" s="423">
        <v>687.75</v>
      </c>
      <c r="F283" s="354">
        <v>0.2</v>
      </c>
      <c r="G283" s="4">
        <v>3275</v>
      </c>
      <c r="H283" s="453">
        <f t="shared" si="7"/>
        <v>0.21</v>
      </c>
    </row>
    <row r="284" spans="1:8" ht="15.75" x14ac:dyDescent="0.25">
      <c r="A284" s="350" t="s">
        <v>634</v>
      </c>
      <c r="B284" s="359" t="s">
        <v>72</v>
      </c>
      <c r="C284" s="224" t="s">
        <v>84</v>
      </c>
      <c r="D284" s="355">
        <v>45312</v>
      </c>
      <c r="E284" s="423">
        <v>687.75</v>
      </c>
      <c r="F284" s="354">
        <v>0.2</v>
      </c>
      <c r="G284" s="4">
        <v>3275</v>
      </c>
      <c r="H284" s="453">
        <f t="shared" si="7"/>
        <v>0.21</v>
      </c>
    </row>
    <row r="285" spans="1:8" ht="15.75" x14ac:dyDescent="0.25">
      <c r="A285" s="350" t="s">
        <v>635</v>
      </c>
      <c r="B285" s="359" t="s">
        <v>123</v>
      </c>
      <c r="C285" s="224" t="s">
        <v>84</v>
      </c>
      <c r="D285" s="355">
        <v>45312</v>
      </c>
      <c r="E285" s="423">
        <v>687.75</v>
      </c>
      <c r="F285" s="354">
        <v>0.2</v>
      </c>
      <c r="G285" s="4">
        <v>3275</v>
      </c>
      <c r="H285" s="453">
        <f t="shared" si="7"/>
        <v>0.21</v>
      </c>
    </row>
    <row r="286" spans="1:8" ht="15.75" x14ac:dyDescent="0.25">
      <c r="A286" s="350" t="s">
        <v>636</v>
      </c>
      <c r="B286" s="359" t="s">
        <v>531</v>
      </c>
      <c r="C286" s="224" t="s">
        <v>84</v>
      </c>
      <c r="D286" s="355">
        <v>45312</v>
      </c>
      <c r="E286" s="423">
        <v>687.75</v>
      </c>
      <c r="F286" s="354">
        <v>0.2</v>
      </c>
      <c r="G286" s="4">
        <v>3275</v>
      </c>
      <c r="H286" s="453">
        <f t="shared" si="7"/>
        <v>0.21</v>
      </c>
    </row>
    <row r="287" spans="1:8" ht="15.75" x14ac:dyDescent="0.25">
      <c r="A287" s="350" t="s">
        <v>637</v>
      </c>
      <c r="B287" s="359" t="s">
        <v>67</v>
      </c>
      <c r="C287" s="224" t="s">
        <v>84</v>
      </c>
      <c r="D287" s="355">
        <v>45312</v>
      </c>
      <c r="E287" s="423">
        <v>687.75</v>
      </c>
      <c r="F287" s="354">
        <v>0.2</v>
      </c>
      <c r="G287" s="4">
        <v>3275</v>
      </c>
      <c r="H287" s="453">
        <f t="shared" si="7"/>
        <v>0.21</v>
      </c>
    </row>
    <row r="288" spans="1:8" ht="15.75" x14ac:dyDescent="0.25">
      <c r="A288" s="350" t="s">
        <v>638</v>
      </c>
      <c r="B288" s="359" t="s">
        <v>68</v>
      </c>
      <c r="C288" s="224" t="s">
        <v>84</v>
      </c>
      <c r="D288" s="355">
        <v>45312</v>
      </c>
      <c r="E288" s="423">
        <v>687.75</v>
      </c>
      <c r="F288" s="354">
        <v>0.2</v>
      </c>
      <c r="G288" s="4">
        <v>3275</v>
      </c>
      <c r="H288" s="453">
        <f t="shared" si="7"/>
        <v>0.21</v>
      </c>
    </row>
    <row r="289" spans="1:8" ht="15.75" x14ac:dyDescent="0.25">
      <c r="A289" s="350" t="s">
        <v>639</v>
      </c>
      <c r="B289" s="359" t="s">
        <v>263</v>
      </c>
      <c r="C289" s="224" t="s">
        <v>84</v>
      </c>
      <c r="D289" s="355">
        <v>45312</v>
      </c>
      <c r="E289" s="423">
        <v>687.75</v>
      </c>
      <c r="F289" s="354">
        <v>0.2</v>
      </c>
      <c r="G289" s="4">
        <v>3275</v>
      </c>
      <c r="H289" s="453">
        <f t="shared" si="7"/>
        <v>0.21</v>
      </c>
    </row>
    <row r="290" spans="1:8" ht="15.75" x14ac:dyDescent="0.25">
      <c r="A290" s="350" t="s">
        <v>640</v>
      </c>
      <c r="B290" s="359" t="s">
        <v>261</v>
      </c>
      <c r="C290" s="224" t="s">
        <v>84</v>
      </c>
      <c r="D290" s="355">
        <v>45312</v>
      </c>
      <c r="E290" s="423">
        <v>687.75</v>
      </c>
      <c r="F290" s="354">
        <v>0.2</v>
      </c>
      <c r="G290" s="4">
        <v>3275</v>
      </c>
      <c r="H290" s="453">
        <f t="shared" si="7"/>
        <v>0.21</v>
      </c>
    </row>
    <row r="291" spans="1:8" ht="15.75" x14ac:dyDescent="0.25">
      <c r="A291" s="350" t="s">
        <v>641</v>
      </c>
      <c r="B291" s="359" t="s">
        <v>262</v>
      </c>
      <c r="C291" s="224" t="s">
        <v>84</v>
      </c>
      <c r="D291" s="355">
        <v>45312</v>
      </c>
      <c r="E291" s="423">
        <v>687.75</v>
      </c>
      <c r="F291" s="354">
        <v>0.2</v>
      </c>
      <c r="G291" s="4">
        <v>3275</v>
      </c>
      <c r="H291" s="453">
        <f t="shared" si="7"/>
        <v>0.21</v>
      </c>
    </row>
    <row r="292" spans="1:8" ht="15.75" x14ac:dyDescent="0.25">
      <c r="A292" s="350" t="s">
        <v>642</v>
      </c>
      <c r="B292" s="359" t="s">
        <v>430</v>
      </c>
      <c r="C292" s="224" t="s">
        <v>84</v>
      </c>
      <c r="D292" s="355">
        <v>45312</v>
      </c>
      <c r="E292" s="423">
        <v>687.75</v>
      </c>
      <c r="F292" s="354">
        <v>0.2</v>
      </c>
      <c r="G292" s="4">
        <v>3275</v>
      </c>
      <c r="H292" s="453">
        <f t="shared" si="7"/>
        <v>0.21</v>
      </c>
    </row>
    <row r="293" spans="1:8" ht="15.75" x14ac:dyDescent="0.25">
      <c r="A293" s="350" t="s">
        <v>643</v>
      </c>
      <c r="B293" s="359" t="s">
        <v>64</v>
      </c>
      <c r="C293" s="224" t="s">
        <v>84</v>
      </c>
      <c r="D293" s="355">
        <v>45312</v>
      </c>
      <c r="E293" s="423">
        <v>687.75</v>
      </c>
      <c r="F293" s="354">
        <v>0.2</v>
      </c>
      <c r="G293" s="4">
        <v>3275</v>
      </c>
      <c r="H293" s="453">
        <f t="shared" si="7"/>
        <v>0.21</v>
      </c>
    </row>
    <row r="294" spans="1:8" ht="15.75" x14ac:dyDescent="0.25">
      <c r="A294" s="350" t="s">
        <v>644</v>
      </c>
      <c r="B294" s="359" t="s">
        <v>539</v>
      </c>
      <c r="C294" s="224" t="s">
        <v>84</v>
      </c>
      <c r="D294" s="355">
        <v>45312</v>
      </c>
      <c r="E294" s="423">
        <v>687.75</v>
      </c>
      <c r="F294" s="354">
        <v>0.2</v>
      </c>
      <c r="G294" s="4">
        <v>3275</v>
      </c>
      <c r="H294" s="453">
        <f t="shared" si="7"/>
        <v>0.21</v>
      </c>
    </row>
    <row r="295" spans="1:8" ht="15.75" x14ac:dyDescent="0.25">
      <c r="A295" s="350" t="s">
        <v>645</v>
      </c>
      <c r="B295" s="359" t="s">
        <v>543</v>
      </c>
      <c r="C295" s="224" t="s">
        <v>84</v>
      </c>
      <c r="D295" s="355">
        <v>45312</v>
      </c>
      <c r="E295" s="423">
        <v>687.75</v>
      </c>
      <c r="F295" s="354">
        <v>0.2</v>
      </c>
      <c r="G295" s="4">
        <v>3275</v>
      </c>
      <c r="H295" s="453">
        <f t="shared" si="7"/>
        <v>0.21</v>
      </c>
    </row>
    <row r="296" spans="1:8" ht="15.75" x14ac:dyDescent="0.25">
      <c r="A296" s="350" t="s">
        <v>646</v>
      </c>
      <c r="B296" s="359" t="s">
        <v>545</v>
      </c>
      <c r="C296" s="224" t="s">
        <v>84</v>
      </c>
      <c r="D296" s="355">
        <v>45312</v>
      </c>
      <c r="E296" s="423">
        <v>753.25</v>
      </c>
      <c r="F296" s="354">
        <v>0.2</v>
      </c>
      <c r="G296" s="4">
        <v>3275</v>
      </c>
      <c r="H296" s="453">
        <f t="shared" si="7"/>
        <v>0.23</v>
      </c>
    </row>
    <row r="297" spans="1:8" ht="15.75" x14ac:dyDescent="0.25">
      <c r="A297" s="350" t="s">
        <v>222</v>
      </c>
      <c r="B297" s="369" t="s">
        <v>106</v>
      </c>
      <c r="C297" s="224"/>
      <c r="D297" s="355"/>
      <c r="E297" s="423"/>
      <c r="F297" s="354"/>
      <c r="G297" s="4">
        <v>3275</v>
      </c>
      <c r="H297" s="453">
        <f t="shared" si="7"/>
        <v>0</v>
      </c>
    </row>
    <row r="298" spans="1:8" ht="15.75" x14ac:dyDescent="0.25">
      <c r="A298" s="350" t="s">
        <v>647</v>
      </c>
      <c r="B298" s="359" t="s">
        <v>124</v>
      </c>
      <c r="C298" s="224" t="s">
        <v>84</v>
      </c>
      <c r="D298" s="355">
        <v>45312</v>
      </c>
      <c r="E298" s="423">
        <v>818.75</v>
      </c>
      <c r="F298" s="354">
        <v>0.2</v>
      </c>
      <c r="G298" s="4">
        <v>3275</v>
      </c>
      <c r="H298" s="453">
        <f t="shared" si="7"/>
        <v>0.25</v>
      </c>
    </row>
    <row r="299" spans="1:8" ht="15.75" x14ac:dyDescent="0.25">
      <c r="A299" s="350" t="s">
        <v>648</v>
      </c>
      <c r="B299" s="359" t="s">
        <v>129</v>
      </c>
      <c r="C299" s="224" t="s">
        <v>84</v>
      </c>
      <c r="D299" s="355">
        <v>45312</v>
      </c>
      <c r="E299" s="423">
        <v>2161.5</v>
      </c>
      <c r="F299" s="354">
        <v>0.2</v>
      </c>
      <c r="G299" s="4">
        <v>3275</v>
      </c>
      <c r="H299" s="453">
        <f t="shared" si="7"/>
        <v>0.66</v>
      </c>
    </row>
    <row r="300" spans="1:8" ht="15.75" x14ac:dyDescent="0.25">
      <c r="A300" s="350" t="s">
        <v>649</v>
      </c>
      <c r="B300" s="359" t="s">
        <v>1399</v>
      </c>
      <c r="C300" s="224" t="s">
        <v>84</v>
      </c>
      <c r="D300" s="355">
        <v>45312</v>
      </c>
      <c r="E300" s="423">
        <v>3537</v>
      </c>
      <c r="F300" s="354">
        <v>0.2</v>
      </c>
      <c r="G300" s="4">
        <v>3275</v>
      </c>
      <c r="H300" s="453">
        <f t="shared" si="7"/>
        <v>1.08</v>
      </c>
    </row>
    <row r="301" spans="1:8" ht="15.75" x14ac:dyDescent="0.25">
      <c r="A301" s="350" t="s">
        <v>650</v>
      </c>
      <c r="B301" s="359" t="s">
        <v>544</v>
      </c>
      <c r="C301" s="224" t="s">
        <v>84</v>
      </c>
      <c r="D301" s="355">
        <v>45312</v>
      </c>
      <c r="E301" s="423">
        <v>1637.5</v>
      </c>
      <c r="F301" s="354">
        <v>0.2</v>
      </c>
      <c r="G301" s="4">
        <v>3275</v>
      </c>
      <c r="H301" s="453">
        <f t="shared" si="7"/>
        <v>0.5</v>
      </c>
    </row>
    <row r="302" spans="1:8" ht="15.75" x14ac:dyDescent="0.25">
      <c r="A302" s="350" t="s">
        <v>651</v>
      </c>
      <c r="B302" s="359" t="s">
        <v>545</v>
      </c>
      <c r="C302" s="224" t="s">
        <v>84</v>
      </c>
      <c r="D302" s="355">
        <v>45312</v>
      </c>
      <c r="E302" s="423">
        <v>1637.5</v>
      </c>
      <c r="F302" s="354">
        <v>0.2</v>
      </c>
      <c r="G302" s="4">
        <v>3275</v>
      </c>
      <c r="H302" s="459"/>
    </row>
    <row r="303" spans="1:8" ht="15.75" x14ac:dyDescent="0.25">
      <c r="A303" s="350" t="s">
        <v>223</v>
      </c>
      <c r="B303" s="369" t="s">
        <v>680</v>
      </c>
      <c r="C303" s="224"/>
      <c r="D303" s="355"/>
      <c r="E303" s="423"/>
      <c r="F303" s="354"/>
      <c r="G303" s="4">
        <v>3275</v>
      </c>
      <c r="H303" s="459"/>
    </row>
    <row r="304" spans="1:8" ht="15.75" x14ac:dyDescent="0.25">
      <c r="A304" s="350" t="s">
        <v>662</v>
      </c>
      <c r="B304" s="471" t="s">
        <v>1770</v>
      </c>
      <c r="C304" s="224" t="s">
        <v>84</v>
      </c>
      <c r="D304" s="355">
        <v>45312</v>
      </c>
      <c r="E304" s="228">
        <v>9156.83</v>
      </c>
      <c r="F304" s="354">
        <v>0.2</v>
      </c>
      <c r="G304" s="4">
        <v>3275</v>
      </c>
      <c r="H304" s="470"/>
    </row>
    <row r="305" spans="1:8" ht="31.5" x14ac:dyDescent="0.25">
      <c r="A305" s="350" t="s">
        <v>663</v>
      </c>
      <c r="B305" s="359" t="s">
        <v>1703</v>
      </c>
      <c r="C305" s="224" t="s">
        <v>84</v>
      </c>
      <c r="D305" s="355">
        <v>45312</v>
      </c>
      <c r="E305" s="228">
        <v>10659.73</v>
      </c>
      <c r="F305" s="354">
        <v>0.2</v>
      </c>
      <c r="G305" s="4">
        <v>3275</v>
      </c>
      <c r="H305" s="459"/>
    </row>
    <row r="306" spans="1:8" ht="20.25" customHeight="1" x14ac:dyDescent="0.25">
      <c r="A306" s="350" t="s">
        <v>664</v>
      </c>
      <c r="B306" s="359" t="s">
        <v>1629</v>
      </c>
      <c r="C306" s="224" t="s">
        <v>84</v>
      </c>
      <c r="D306" s="355">
        <v>45312</v>
      </c>
      <c r="E306" s="423">
        <v>10794.33</v>
      </c>
      <c r="F306" s="354">
        <v>0.2</v>
      </c>
      <c r="G306" s="4">
        <v>3275</v>
      </c>
      <c r="H306" s="459"/>
    </row>
    <row r="307" spans="1:8" ht="15.75" x14ac:dyDescent="0.25">
      <c r="A307" s="350" t="s">
        <v>665</v>
      </c>
      <c r="B307" s="359" t="s">
        <v>696</v>
      </c>
      <c r="C307" s="224" t="s">
        <v>84</v>
      </c>
      <c r="D307" s="355">
        <v>45312</v>
      </c>
      <c r="E307" s="228">
        <v>10853.28</v>
      </c>
      <c r="F307" s="354">
        <v>0.2</v>
      </c>
      <c r="G307" s="4">
        <v>3275</v>
      </c>
      <c r="H307" s="459"/>
    </row>
    <row r="308" spans="1:8" ht="15.75" x14ac:dyDescent="0.25">
      <c r="A308" s="350" t="s">
        <v>666</v>
      </c>
      <c r="B308" s="359" t="s">
        <v>119</v>
      </c>
      <c r="C308" s="224" t="s">
        <v>84</v>
      </c>
      <c r="D308" s="355">
        <v>45312</v>
      </c>
      <c r="E308" s="423">
        <v>11121.83</v>
      </c>
      <c r="F308" s="354">
        <v>0.2</v>
      </c>
      <c r="G308" s="4">
        <v>3275</v>
      </c>
      <c r="H308" s="459"/>
    </row>
    <row r="309" spans="1:8" ht="15.75" x14ac:dyDescent="0.25">
      <c r="A309" s="350" t="s">
        <v>667</v>
      </c>
      <c r="B309" s="359" t="s">
        <v>1637</v>
      </c>
      <c r="C309" s="224" t="s">
        <v>84</v>
      </c>
      <c r="D309" s="355">
        <v>45312</v>
      </c>
      <c r="E309" s="423">
        <v>12759.53</v>
      </c>
      <c r="F309" s="354">
        <v>0.2</v>
      </c>
      <c r="G309" s="4">
        <v>3275</v>
      </c>
      <c r="H309" s="459"/>
    </row>
    <row r="310" spans="1:8" ht="15.75" x14ac:dyDescent="0.25">
      <c r="A310" s="350" t="s">
        <v>224</v>
      </c>
      <c r="B310" s="369" t="s">
        <v>681</v>
      </c>
      <c r="C310" s="224"/>
      <c r="D310" s="355"/>
      <c r="E310" s="423"/>
      <c r="F310" s="354"/>
      <c r="G310" s="4">
        <v>3275</v>
      </c>
      <c r="H310" s="459"/>
    </row>
    <row r="311" spans="1:8" ht="15.75" x14ac:dyDescent="0.25">
      <c r="A311" s="350" t="s">
        <v>677</v>
      </c>
      <c r="B311" s="359" t="s">
        <v>886</v>
      </c>
      <c r="C311" s="224" t="s">
        <v>84</v>
      </c>
      <c r="D311" s="355">
        <v>45312</v>
      </c>
      <c r="E311" s="423">
        <v>8583.59</v>
      </c>
      <c r="F311" s="354">
        <v>0.2</v>
      </c>
      <c r="G311" s="4">
        <v>3275</v>
      </c>
      <c r="H311" s="459"/>
    </row>
    <row r="312" spans="1:8" ht="31.5" x14ac:dyDescent="0.25">
      <c r="A312" s="350" t="s">
        <v>678</v>
      </c>
      <c r="B312" s="359" t="s">
        <v>1634</v>
      </c>
      <c r="C312" s="224" t="s">
        <v>84</v>
      </c>
      <c r="D312" s="355">
        <v>45312</v>
      </c>
      <c r="E312" s="423">
        <v>8747.34</v>
      </c>
      <c r="F312" s="354">
        <v>0.2</v>
      </c>
      <c r="G312" s="4">
        <v>3275</v>
      </c>
      <c r="H312" s="459"/>
    </row>
    <row r="313" spans="1:8" ht="33.75" customHeight="1" x14ac:dyDescent="0.25">
      <c r="A313" s="350" t="s">
        <v>679</v>
      </c>
      <c r="B313" s="359" t="s">
        <v>1704</v>
      </c>
      <c r="C313" s="224" t="s">
        <v>84</v>
      </c>
      <c r="D313" s="355">
        <v>45312</v>
      </c>
      <c r="E313" s="423">
        <v>8256.09</v>
      </c>
      <c r="F313" s="354">
        <v>0.2</v>
      </c>
      <c r="G313" s="4">
        <v>3275</v>
      </c>
      <c r="H313" s="459"/>
    </row>
    <row r="314" spans="1:8" ht="15.75" x14ac:dyDescent="0.25">
      <c r="A314" s="350" t="s">
        <v>1474</v>
      </c>
      <c r="B314" s="359" t="s">
        <v>1635</v>
      </c>
      <c r="C314" s="224" t="s">
        <v>84</v>
      </c>
      <c r="D314" s="355">
        <v>45312</v>
      </c>
      <c r="E314" s="228">
        <v>9238.59</v>
      </c>
      <c r="F314" s="354">
        <v>0.2</v>
      </c>
      <c r="G314" s="4">
        <v>3275</v>
      </c>
      <c r="H314" s="459"/>
    </row>
    <row r="315" spans="1:8" ht="15.75" x14ac:dyDescent="0.25">
      <c r="A315" s="350" t="s">
        <v>1475</v>
      </c>
      <c r="B315" s="359" t="s">
        <v>118</v>
      </c>
      <c r="C315" s="224" t="s">
        <v>84</v>
      </c>
      <c r="D315" s="355">
        <v>45312</v>
      </c>
      <c r="E315" s="423">
        <v>8649.09</v>
      </c>
      <c r="F315" s="354">
        <v>0.2</v>
      </c>
      <c r="G315" s="4">
        <v>3275</v>
      </c>
      <c r="H315" s="459"/>
    </row>
    <row r="316" spans="1:8" ht="15.75" x14ac:dyDescent="0.25">
      <c r="A316" s="350" t="s">
        <v>1476</v>
      </c>
      <c r="B316" s="359" t="s">
        <v>1638</v>
      </c>
      <c r="C316" s="224" t="s">
        <v>84</v>
      </c>
      <c r="D316" s="355">
        <v>45312</v>
      </c>
      <c r="E316" s="423">
        <v>8452.59</v>
      </c>
      <c r="F316" s="354">
        <v>0.2</v>
      </c>
      <c r="G316" s="4">
        <v>3275</v>
      </c>
      <c r="H316" s="459"/>
    </row>
    <row r="317" spans="1:8" ht="15.75" x14ac:dyDescent="0.25">
      <c r="A317" s="350" t="s">
        <v>1639</v>
      </c>
      <c r="B317" s="359" t="s">
        <v>123</v>
      </c>
      <c r="C317" s="224" t="s">
        <v>84</v>
      </c>
      <c r="D317" s="355">
        <v>45312</v>
      </c>
      <c r="E317" s="423">
        <v>9402.34</v>
      </c>
      <c r="F317" s="354">
        <v>0.2</v>
      </c>
      <c r="G317" s="4">
        <v>3275</v>
      </c>
      <c r="H317" s="459"/>
    </row>
    <row r="318" spans="1:8" ht="15.75" x14ac:dyDescent="0.25">
      <c r="A318" s="350" t="s">
        <v>686</v>
      </c>
      <c r="B318" s="369" t="s">
        <v>682</v>
      </c>
      <c r="C318" s="224"/>
      <c r="D318" s="355"/>
      <c r="E318" s="423"/>
      <c r="F318" s="354"/>
      <c r="G318" s="4">
        <v>3275</v>
      </c>
      <c r="H318" s="459"/>
    </row>
    <row r="319" spans="1:8" ht="21.75" customHeight="1" x14ac:dyDescent="0.25">
      <c r="A319" s="350" t="s">
        <v>713</v>
      </c>
      <c r="B319" s="359" t="s">
        <v>1743</v>
      </c>
      <c r="C319" s="224" t="s">
        <v>84</v>
      </c>
      <c r="D319" s="355">
        <v>45312</v>
      </c>
      <c r="E319" s="423">
        <v>9074.84</v>
      </c>
      <c r="F319" s="354">
        <v>0.2</v>
      </c>
      <c r="G319" s="4">
        <v>3275</v>
      </c>
      <c r="H319" s="459"/>
    </row>
    <row r="320" spans="1:8" ht="31.5" x14ac:dyDescent="0.25">
      <c r="A320" s="350" t="s">
        <v>1473</v>
      </c>
      <c r="B320" s="359" t="s">
        <v>1705</v>
      </c>
      <c r="C320" s="224" t="s">
        <v>84</v>
      </c>
      <c r="D320" s="355">
        <v>45312</v>
      </c>
      <c r="E320" s="228">
        <v>8583.59</v>
      </c>
      <c r="F320" s="354">
        <v>0.2</v>
      </c>
      <c r="G320" s="4">
        <v>3275</v>
      </c>
      <c r="H320" s="459"/>
    </row>
    <row r="321" spans="1:8" ht="15.75" x14ac:dyDescent="0.25">
      <c r="A321" s="350" t="s">
        <v>715</v>
      </c>
      <c r="B321" s="359" t="s">
        <v>64</v>
      </c>
      <c r="C321" s="224" t="s">
        <v>84</v>
      </c>
      <c r="D321" s="355">
        <v>45312</v>
      </c>
      <c r="E321" s="423">
        <v>9729.84</v>
      </c>
      <c r="F321" s="354">
        <v>0.2</v>
      </c>
      <c r="G321" s="4">
        <v>3275</v>
      </c>
      <c r="H321" s="459"/>
    </row>
    <row r="322" spans="1:8" ht="15.75" customHeight="1" x14ac:dyDescent="0.25">
      <c r="A322" s="350" t="s">
        <v>687</v>
      </c>
      <c r="B322" s="369" t="s">
        <v>1400</v>
      </c>
      <c r="C322" s="224"/>
      <c r="D322" s="355"/>
      <c r="E322" s="423"/>
      <c r="F322" s="354"/>
      <c r="G322" s="4">
        <v>3275</v>
      </c>
      <c r="H322" s="459"/>
    </row>
    <row r="323" spans="1:8" ht="15.75" x14ac:dyDescent="0.25">
      <c r="A323" s="350" t="s">
        <v>714</v>
      </c>
      <c r="B323" s="359" t="s">
        <v>70</v>
      </c>
      <c r="C323" s="224" t="s">
        <v>84</v>
      </c>
      <c r="D323" s="355">
        <v>45312</v>
      </c>
      <c r="E323" s="423">
        <v>15839</v>
      </c>
      <c r="F323" s="354">
        <v>0.2</v>
      </c>
      <c r="G323" s="4">
        <v>3275</v>
      </c>
      <c r="H323" s="459"/>
    </row>
    <row r="324" spans="1:8" ht="15.75" x14ac:dyDescent="0.25">
      <c r="A324" s="350" t="s">
        <v>1477</v>
      </c>
      <c r="B324" s="359" t="s">
        <v>71</v>
      </c>
      <c r="C324" s="224" t="s">
        <v>84</v>
      </c>
      <c r="D324" s="355">
        <v>45312</v>
      </c>
      <c r="E324" s="423">
        <v>16166.5</v>
      </c>
      <c r="F324" s="354">
        <v>0.2</v>
      </c>
      <c r="G324" s="4">
        <v>3275</v>
      </c>
      <c r="H324" s="459"/>
    </row>
    <row r="325" spans="1:8" ht="15.75" x14ac:dyDescent="0.25">
      <c r="A325" s="350" t="s">
        <v>717</v>
      </c>
      <c r="B325" s="359" t="s">
        <v>72</v>
      </c>
      <c r="C325" s="224" t="s">
        <v>84</v>
      </c>
      <c r="D325" s="355">
        <v>45312</v>
      </c>
      <c r="E325" s="423">
        <v>16742.5</v>
      </c>
      <c r="F325" s="354">
        <v>0.2</v>
      </c>
      <c r="G325" s="4">
        <v>3275</v>
      </c>
      <c r="H325" s="459"/>
    </row>
    <row r="326" spans="1:8" ht="15.75" x14ac:dyDescent="0.25">
      <c r="A326" s="350" t="s">
        <v>718</v>
      </c>
      <c r="B326" s="359" t="s">
        <v>530</v>
      </c>
      <c r="C326" s="224" t="s">
        <v>84</v>
      </c>
      <c r="D326" s="355">
        <v>45312</v>
      </c>
      <c r="E326" s="423">
        <v>11175</v>
      </c>
      <c r="F326" s="354">
        <v>0.2</v>
      </c>
      <c r="G326" s="4">
        <v>3275</v>
      </c>
      <c r="H326" s="459"/>
    </row>
    <row r="327" spans="1:8" ht="15.75" x14ac:dyDescent="0.25">
      <c r="A327" s="350" t="s">
        <v>1478</v>
      </c>
      <c r="B327" s="359" t="s">
        <v>117</v>
      </c>
      <c r="C327" s="224" t="s">
        <v>84</v>
      </c>
      <c r="D327" s="355">
        <v>45312</v>
      </c>
      <c r="E327" s="423">
        <v>17725</v>
      </c>
      <c r="F327" s="354">
        <v>0.2</v>
      </c>
      <c r="G327" s="4">
        <v>3275</v>
      </c>
      <c r="H327" s="459"/>
    </row>
    <row r="328" spans="1:8" ht="15.75" x14ac:dyDescent="0.25">
      <c r="A328" s="350" t="s">
        <v>1479</v>
      </c>
      <c r="B328" s="359" t="s">
        <v>260</v>
      </c>
      <c r="C328" s="224" t="s">
        <v>84</v>
      </c>
      <c r="D328" s="355">
        <v>45312</v>
      </c>
      <c r="E328" s="423">
        <v>13893.25</v>
      </c>
      <c r="F328" s="354">
        <v>0.2</v>
      </c>
      <c r="G328" s="4">
        <v>3275</v>
      </c>
      <c r="H328" s="459"/>
    </row>
    <row r="329" spans="1:8" ht="15.75" x14ac:dyDescent="0.25">
      <c r="A329" s="350" t="s">
        <v>1480</v>
      </c>
      <c r="B329" s="359" t="s">
        <v>695</v>
      </c>
      <c r="C329" s="224" t="s">
        <v>84</v>
      </c>
      <c r="D329" s="355">
        <v>45312</v>
      </c>
      <c r="E329" s="423">
        <v>13893.25</v>
      </c>
      <c r="F329" s="354">
        <v>0.2</v>
      </c>
      <c r="G329" s="4">
        <v>3275</v>
      </c>
      <c r="H329" s="459"/>
    </row>
    <row r="330" spans="1:8" ht="15.75" x14ac:dyDescent="0.25">
      <c r="A330" s="350" t="s">
        <v>1481</v>
      </c>
      <c r="B330" s="359" t="s">
        <v>531</v>
      </c>
      <c r="C330" s="224" t="s">
        <v>84</v>
      </c>
      <c r="D330" s="355">
        <v>45312</v>
      </c>
      <c r="E330" s="423">
        <v>15399.75</v>
      </c>
      <c r="F330" s="354">
        <v>0.2</v>
      </c>
      <c r="G330" s="4">
        <v>3275</v>
      </c>
      <c r="H330" s="459"/>
    </row>
    <row r="331" spans="1:8" ht="15.75" x14ac:dyDescent="0.25">
      <c r="A331" s="350" t="s">
        <v>1482</v>
      </c>
      <c r="B331" s="359" t="s">
        <v>67</v>
      </c>
      <c r="C331" s="224" t="s">
        <v>84</v>
      </c>
      <c r="D331" s="355">
        <v>45312</v>
      </c>
      <c r="E331" s="423">
        <v>13893.25</v>
      </c>
      <c r="F331" s="354">
        <v>0.2</v>
      </c>
      <c r="G331" s="4">
        <v>3275</v>
      </c>
      <c r="H331" s="459"/>
    </row>
    <row r="332" spans="1:8" ht="15.75" x14ac:dyDescent="0.25">
      <c r="A332" s="350" t="s">
        <v>1483</v>
      </c>
      <c r="B332" s="359" t="s">
        <v>68</v>
      </c>
      <c r="C332" s="224" t="s">
        <v>84</v>
      </c>
      <c r="D332" s="355">
        <v>45312</v>
      </c>
      <c r="E332" s="423">
        <v>14777.5</v>
      </c>
      <c r="F332" s="354">
        <v>0.2</v>
      </c>
      <c r="G332" s="4">
        <v>3275</v>
      </c>
      <c r="H332" s="459"/>
    </row>
    <row r="333" spans="1:8" ht="15.75" x14ac:dyDescent="0.25">
      <c r="A333" s="350" t="s">
        <v>1484</v>
      </c>
      <c r="B333" s="359" t="s">
        <v>263</v>
      </c>
      <c r="C333" s="224" t="s">
        <v>84</v>
      </c>
      <c r="D333" s="355">
        <v>45312</v>
      </c>
      <c r="E333" s="423">
        <v>15334.25</v>
      </c>
      <c r="F333" s="354">
        <v>0.2</v>
      </c>
      <c r="G333" s="4">
        <v>3275</v>
      </c>
      <c r="H333" s="459"/>
    </row>
    <row r="334" spans="1:8" ht="15.75" x14ac:dyDescent="0.25">
      <c r="A334" s="350" t="s">
        <v>1485</v>
      </c>
      <c r="B334" s="359" t="s">
        <v>261</v>
      </c>
      <c r="C334" s="224" t="s">
        <v>84</v>
      </c>
      <c r="D334" s="355">
        <v>45312</v>
      </c>
      <c r="E334" s="423">
        <v>16415</v>
      </c>
      <c r="F334" s="354">
        <v>0.2</v>
      </c>
      <c r="G334" s="4">
        <v>3275</v>
      </c>
      <c r="H334" s="459"/>
    </row>
    <row r="335" spans="1:8" ht="15.75" x14ac:dyDescent="0.25">
      <c r="A335" s="350" t="s">
        <v>719</v>
      </c>
      <c r="B335" s="359" t="s">
        <v>262</v>
      </c>
      <c r="C335" s="224" t="s">
        <v>84</v>
      </c>
      <c r="D335" s="355">
        <v>45312</v>
      </c>
      <c r="E335" s="423">
        <v>17364.75</v>
      </c>
      <c r="F335" s="354">
        <v>0.2</v>
      </c>
      <c r="G335" s="4">
        <v>3275</v>
      </c>
      <c r="H335" s="459"/>
    </row>
    <row r="336" spans="1:8" ht="15.75" x14ac:dyDescent="0.25">
      <c r="A336" s="350" t="s">
        <v>1486</v>
      </c>
      <c r="B336" s="359" t="s">
        <v>430</v>
      </c>
      <c r="C336" s="224" t="s">
        <v>84</v>
      </c>
      <c r="D336" s="355">
        <v>45312</v>
      </c>
      <c r="E336" s="423">
        <v>18249</v>
      </c>
      <c r="F336" s="354">
        <v>0.2</v>
      </c>
      <c r="G336" s="4">
        <v>3275</v>
      </c>
      <c r="H336" s="459"/>
    </row>
    <row r="337" spans="1:8" ht="15.75" x14ac:dyDescent="0.25">
      <c r="A337" s="350" t="s">
        <v>1487</v>
      </c>
      <c r="B337" s="359" t="s">
        <v>64</v>
      </c>
      <c r="C337" s="224" t="s">
        <v>84</v>
      </c>
      <c r="D337" s="355">
        <v>45312</v>
      </c>
      <c r="E337" s="423">
        <v>17888.75</v>
      </c>
      <c r="F337" s="354">
        <v>0.2</v>
      </c>
      <c r="G337" s="4">
        <v>3275</v>
      </c>
      <c r="H337" s="459"/>
    </row>
    <row r="338" spans="1:8" ht="15.75" x14ac:dyDescent="0.25">
      <c r="A338" s="350" t="s">
        <v>1488</v>
      </c>
      <c r="B338" s="359" t="s">
        <v>539</v>
      </c>
      <c r="C338" s="224" t="s">
        <v>84</v>
      </c>
      <c r="D338" s="355">
        <v>45312</v>
      </c>
      <c r="E338" s="423">
        <v>14450</v>
      </c>
      <c r="F338" s="354">
        <v>0.2</v>
      </c>
      <c r="G338" s="4">
        <v>3275</v>
      </c>
      <c r="H338" s="459"/>
    </row>
    <row r="339" spans="1:8" ht="15.75" x14ac:dyDescent="0.25">
      <c r="A339" s="350" t="s">
        <v>720</v>
      </c>
      <c r="B339" s="359" t="s">
        <v>540</v>
      </c>
      <c r="C339" s="224" t="s">
        <v>84</v>
      </c>
      <c r="D339" s="355">
        <v>45312</v>
      </c>
      <c r="E339" s="423">
        <v>14450</v>
      </c>
      <c r="F339" s="354">
        <v>0.2</v>
      </c>
      <c r="G339" s="4">
        <v>3275</v>
      </c>
      <c r="H339" s="459"/>
    </row>
    <row r="340" spans="1:8" ht="15.75" x14ac:dyDescent="0.25">
      <c r="A340" s="350" t="s">
        <v>1489</v>
      </c>
      <c r="B340" s="359" t="s">
        <v>541</v>
      </c>
      <c r="C340" s="224" t="s">
        <v>84</v>
      </c>
      <c r="D340" s="355">
        <v>45312</v>
      </c>
      <c r="E340" s="423">
        <v>20017.5</v>
      </c>
      <c r="F340" s="354">
        <v>0.2</v>
      </c>
      <c r="G340" s="4">
        <v>3275</v>
      </c>
      <c r="H340" s="459"/>
    </row>
    <row r="341" spans="1:8" ht="15.75" x14ac:dyDescent="0.25">
      <c r="A341" s="350" t="s">
        <v>885</v>
      </c>
      <c r="B341" s="359" t="s">
        <v>542</v>
      </c>
      <c r="C341" s="224" t="s">
        <v>84</v>
      </c>
      <c r="D341" s="355">
        <v>45312</v>
      </c>
      <c r="E341" s="423">
        <v>14122.5</v>
      </c>
      <c r="F341" s="354">
        <v>0.2</v>
      </c>
      <c r="G341" s="4">
        <v>3275</v>
      </c>
      <c r="H341" s="459"/>
    </row>
    <row r="342" spans="1:8" ht="15.75" x14ac:dyDescent="0.25">
      <c r="A342" s="350" t="s">
        <v>1490</v>
      </c>
      <c r="B342" s="359" t="s">
        <v>124</v>
      </c>
      <c r="C342" s="224" t="s">
        <v>84</v>
      </c>
      <c r="D342" s="355">
        <v>45312</v>
      </c>
      <c r="E342" s="423">
        <v>12485</v>
      </c>
      <c r="F342" s="354">
        <v>0.2</v>
      </c>
      <c r="G342" s="4">
        <v>3275</v>
      </c>
      <c r="H342" s="459"/>
    </row>
    <row r="343" spans="1:8" ht="15.75" x14ac:dyDescent="0.25">
      <c r="A343" s="350" t="s">
        <v>1491</v>
      </c>
      <c r="B343" s="359" t="s">
        <v>696</v>
      </c>
      <c r="C343" s="224" t="s">
        <v>84</v>
      </c>
      <c r="D343" s="355">
        <v>45312</v>
      </c>
      <c r="E343" s="423">
        <v>16022</v>
      </c>
      <c r="F343" s="354">
        <v>0.2</v>
      </c>
      <c r="G343" s="4">
        <v>3275</v>
      </c>
      <c r="H343" s="459"/>
    </row>
    <row r="344" spans="1:8" s="8" customFormat="1" ht="15.75" x14ac:dyDescent="0.25">
      <c r="A344" s="350" t="s">
        <v>1492</v>
      </c>
      <c r="B344" s="359" t="s">
        <v>1640</v>
      </c>
      <c r="C344" s="352" t="s">
        <v>84</v>
      </c>
      <c r="D344" s="355">
        <v>45312</v>
      </c>
      <c r="E344" s="423">
        <v>15334.25</v>
      </c>
      <c r="F344" s="354">
        <v>0.2</v>
      </c>
      <c r="G344" s="4">
        <v>3275</v>
      </c>
      <c r="H344" s="459"/>
    </row>
    <row r="345" spans="1:8" s="8" customFormat="1" ht="15.75" x14ac:dyDescent="0.25">
      <c r="A345" s="350" t="s">
        <v>1643</v>
      </c>
      <c r="B345" s="359" t="s">
        <v>1641</v>
      </c>
      <c r="C345" s="352" t="s">
        <v>84</v>
      </c>
      <c r="D345" s="355">
        <v>45312</v>
      </c>
      <c r="E345" s="423">
        <v>13893.25</v>
      </c>
      <c r="F345" s="354">
        <v>0.2</v>
      </c>
      <c r="G345" s="4">
        <v>3275</v>
      </c>
      <c r="H345" s="459"/>
    </row>
    <row r="346" spans="1:8" s="8" customFormat="1" ht="15.75" x14ac:dyDescent="0.25">
      <c r="A346" s="350" t="s">
        <v>1644</v>
      </c>
      <c r="B346" s="359" t="s">
        <v>118</v>
      </c>
      <c r="C346" s="352" t="s">
        <v>84</v>
      </c>
      <c r="D346" s="355">
        <v>45312</v>
      </c>
      <c r="E346" s="423">
        <v>14548.25</v>
      </c>
      <c r="F346" s="354">
        <v>0.2</v>
      </c>
      <c r="G346" s="4">
        <v>3275</v>
      </c>
      <c r="H346" s="459"/>
    </row>
    <row r="347" spans="1:8" s="8" customFormat="1" ht="15.75" x14ac:dyDescent="0.25">
      <c r="A347" s="350" t="s">
        <v>1645</v>
      </c>
      <c r="B347" s="359" t="s">
        <v>1642</v>
      </c>
      <c r="C347" s="352" t="s">
        <v>84</v>
      </c>
      <c r="D347" s="355">
        <v>45312</v>
      </c>
      <c r="E347" s="423">
        <v>17725</v>
      </c>
      <c r="F347" s="354">
        <v>0.2</v>
      </c>
      <c r="G347" s="4">
        <v>3275</v>
      </c>
      <c r="H347" s="459"/>
    </row>
    <row r="348" spans="1:8" s="8" customFormat="1" ht="15.75" x14ac:dyDescent="0.25">
      <c r="A348" s="350" t="s">
        <v>1646</v>
      </c>
      <c r="B348" s="359" t="s">
        <v>123</v>
      </c>
      <c r="C348" s="352" t="s">
        <v>84</v>
      </c>
      <c r="D348" s="355">
        <v>45312</v>
      </c>
      <c r="E348" s="423">
        <v>17725</v>
      </c>
      <c r="F348" s="354">
        <v>0.2</v>
      </c>
      <c r="G348" s="4">
        <v>3275</v>
      </c>
      <c r="H348" s="459"/>
    </row>
    <row r="349" spans="1:8" s="8" customFormat="1" ht="15.75" x14ac:dyDescent="0.25">
      <c r="A349" s="350" t="s">
        <v>1647</v>
      </c>
      <c r="B349" s="359" t="s">
        <v>129</v>
      </c>
      <c r="C349" s="352" t="s">
        <v>84</v>
      </c>
      <c r="D349" s="355">
        <v>45312</v>
      </c>
      <c r="E349" s="423">
        <v>13893.25</v>
      </c>
      <c r="F349" s="354">
        <v>0.2</v>
      </c>
      <c r="G349" s="4">
        <v>3275</v>
      </c>
      <c r="H349" s="459"/>
    </row>
    <row r="350" spans="1:8" s="8" customFormat="1" ht="15.75" x14ac:dyDescent="0.25">
      <c r="A350" s="350" t="s">
        <v>1648</v>
      </c>
      <c r="B350" s="359" t="s">
        <v>1399</v>
      </c>
      <c r="C350" s="352" t="s">
        <v>84</v>
      </c>
      <c r="D350" s="355">
        <v>45312</v>
      </c>
      <c r="E350" s="423">
        <v>15661.75</v>
      </c>
      <c r="F350" s="354">
        <v>0.2</v>
      </c>
      <c r="G350" s="4">
        <v>3275</v>
      </c>
      <c r="H350" s="459"/>
    </row>
    <row r="351" spans="1:8" s="8" customFormat="1" ht="15.75" x14ac:dyDescent="0.25">
      <c r="A351" s="350" t="s">
        <v>1649</v>
      </c>
      <c r="B351" s="359" t="s">
        <v>1706</v>
      </c>
      <c r="C351" s="352" t="s">
        <v>84</v>
      </c>
      <c r="D351" s="355">
        <v>45312</v>
      </c>
      <c r="E351" s="423">
        <v>14115.43</v>
      </c>
      <c r="F351" s="354">
        <v>0.2</v>
      </c>
      <c r="G351" s="4">
        <v>3275</v>
      </c>
      <c r="H351" s="459"/>
    </row>
    <row r="352" spans="1:8" s="8" customFormat="1" ht="15.75" x14ac:dyDescent="0.25">
      <c r="A352" s="350" t="s">
        <v>1719</v>
      </c>
      <c r="B352" s="359" t="s">
        <v>1707</v>
      </c>
      <c r="C352" s="224" t="s">
        <v>84</v>
      </c>
      <c r="D352" s="355">
        <v>45312</v>
      </c>
      <c r="E352" s="423">
        <v>14115.43</v>
      </c>
      <c r="F352" s="354">
        <v>0.2</v>
      </c>
      <c r="G352" s="4">
        <v>3275</v>
      </c>
      <c r="H352" s="459"/>
    </row>
    <row r="353" spans="1:8" s="8" customFormat="1" ht="15.75" x14ac:dyDescent="0.25">
      <c r="A353" s="350" t="s">
        <v>1720</v>
      </c>
      <c r="B353" s="359" t="s">
        <v>1708</v>
      </c>
      <c r="C353" s="352" t="s">
        <v>84</v>
      </c>
      <c r="D353" s="355">
        <v>45312</v>
      </c>
      <c r="E353" s="423">
        <v>14803.18</v>
      </c>
      <c r="F353" s="354">
        <v>0.2</v>
      </c>
      <c r="G353" s="4">
        <v>3275</v>
      </c>
      <c r="H353" s="459"/>
    </row>
    <row r="354" spans="1:8" s="8" customFormat="1" ht="15.75" x14ac:dyDescent="0.25">
      <c r="A354" s="350" t="s">
        <v>1721</v>
      </c>
      <c r="B354" s="359" t="s">
        <v>1709</v>
      </c>
      <c r="C354" s="352" t="s">
        <v>84</v>
      </c>
      <c r="D354" s="355">
        <v>45312</v>
      </c>
      <c r="E354" s="423">
        <v>12772.68</v>
      </c>
      <c r="F354" s="354">
        <v>0.2</v>
      </c>
      <c r="G354" s="4">
        <v>3275</v>
      </c>
      <c r="H354" s="459"/>
    </row>
    <row r="355" spans="1:8" s="8" customFormat="1" ht="15.75" x14ac:dyDescent="0.25">
      <c r="A355" s="350" t="s">
        <v>1722</v>
      </c>
      <c r="B355" s="359" t="s">
        <v>1710</v>
      </c>
      <c r="C355" s="352" t="s">
        <v>84</v>
      </c>
      <c r="D355" s="355">
        <v>45312</v>
      </c>
      <c r="E355" s="423">
        <v>14803.18</v>
      </c>
      <c r="F355" s="354">
        <v>0.2</v>
      </c>
      <c r="G355" s="4">
        <v>3275</v>
      </c>
      <c r="H355" s="459"/>
    </row>
    <row r="356" spans="1:8" ht="15.75" customHeight="1" x14ac:dyDescent="0.25">
      <c r="A356" s="350" t="s">
        <v>688</v>
      </c>
      <c r="B356" s="369" t="s">
        <v>699</v>
      </c>
      <c r="C356" s="224"/>
      <c r="D356" s="355"/>
      <c r="E356" s="423"/>
      <c r="F356" s="354"/>
      <c r="G356" s="4">
        <v>3275</v>
      </c>
      <c r="H356" s="459"/>
    </row>
    <row r="357" spans="1:8" ht="15.75" x14ac:dyDescent="0.25">
      <c r="A357" s="350" t="s">
        <v>721</v>
      </c>
      <c r="B357" s="359" t="s">
        <v>70</v>
      </c>
      <c r="C357" s="224" t="s">
        <v>84</v>
      </c>
      <c r="D357" s="355">
        <v>45312</v>
      </c>
      <c r="E357" s="423">
        <v>16054.98</v>
      </c>
      <c r="F357" s="354">
        <v>0.2</v>
      </c>
      <c r="G357" s="4">
        <v>3275</v>
      </c>
      <c r="H357" s="459"/>
    </row>
    <row r="358" spans="1:8" ht="15.75" x14ac:dyDescent="0.25">
      <c r="A358" s="350" t="s">
        <v>1493</v>
      </c>
      <c r="B358" s="359" t="s">
        <v>71</v>
      </c>
      <c r="C358" s="224" t="s">
        <v>84</v>
      </c>
      <c r="D358" s="355">
        <v>45312</v>
      </c>
      <c r="E358" s="423">
        <v>16382.48</v>
      </c>
      <c r="F358" s="354">
        <v>0.2</v>
      </c>
      <c r="G358" s="4">
        <v>3275</v>
      </c>
      <c r="H358" s="459"/>
    </row>
    <row r="359" spans="1:8" ht="15.75" x14ac:dyDescent="0.25">
      <c r="A359" s="350" t="s">
        <v>1494</v>
      </c>
      <c r="B359" s="359" t="s">
        <v>72</v>
      </c>
      <c r="C359" s="224" t="s">
        <v>84</v>
      </c>
      <c r="D359" s="355">
        <v>45312</v>
      </c>
      <c r="E359" s="423">
        <v>17037.48</v>
      </c>
      <c r="F359" s="354">
        <v>0.2</v>
      </c>
      <c r="G359" s="4">
        <v>3275</v>
      </c>
      <c r="H359" s="459"/>
    </row>
    <row r="360" spans="1:8" ht="15.75" x14ac:dyDescent="0.25">
      <c r="A360" s="350" t="s">
        <v>762</v>
      </c>
      <c r="B360" s="359" t="s">
        <v>530</v>
      </c>
      <c r="C360" s="224" t="s">
        <v>84</v>
      </c>
      <c r="D360" s="355">
        <v>45312</v>
      </c>
      <c r="E360" s="423">
        <v>11469.98</v>
      </c>
      <c r="F360" s="354">
        <v>0.2</v>
      </c>
      <c r="G360" s="4">
        <v>3275</v>
      </c>
      <c r="H360" s="459"/>
    </row>
    <row r="361" spans="1:8" ht="15.75" x14ac:dyDescent="0.25">
      <c r="A361" s="350" t="s">
        <v>1495</v>
      </c>
      <c r="B361" s="359" t="s">
        <v>117</v>
      </c>
      <c r="C361" s="224" t="s">
        <v>84</v>
      </c>
      <c r="D361" s="355">
        <v>45312</v>
      </c>
      <c r="E361" s="423">
        <v>18019.98</v>
      </c>
      <c r="F361" s="354">
        <v>0.2</v>
      </c>
      <c r="G361" s="4">
        <v>3275</v>
      </c>
      <c r="H361" s="459"/>
    </row>
    <row r="362" spans="1:8" ht="15.75" x14ac:dyDescent="0.25">
      <c r="A362" s="350" t="s">
        <v>1496</v>
      </c>
      <c r="B362" s="359" t="s">
        <v>260</v>
      </c>
      <c r="C362" s="224" t="s">
        <v>84</v>
      </c>
      <c r="D362" s="355">
        <v>45312</v>
      </c>
      <c r="E362" s="423">
        <v>14188.23</v>
      </c>
      <c r="F362" s="354">
        <v>0.2</v>
      </c>
      <c r="G362" s="4">
        <v>3275</v>
      </c>
      <c r="H362" s="459"/>
    </row>
    <row r="363" spans="1:8" ht="15.75" x14ac:dyDescent="0.25">
      <c r="A363" s="350" t="s">
        <v>1497</v>
      </c>
      <c r="B363" s="359" t="s">
        <v>695</v>
      </c>
      <c r="C363" s="224" t="s">
        <v>84</v>
      </c>
      <c r="D363" s="355">
        <v>45312</v>
      </c>
      <c r="E363" s="423">
        <v>14188.23</v>
      </c>
      <c r="F363" s="354">
        <v>0.2</v>
      </c>
      <c r="G363" s="4">
        <v>3275</v>
      </c>
      <c r="H363" s="459"/>
    </row>
    <row r="364" spans="1:8" ht="15.75" x14ac:dyDescent="0.25">
      <c r="A364" s="350" t="s">
        <v>1498</v>
      </c>
      <c r="B364" s="359" t="s">
        <v>531</v>
      </c>
      <c r="C364" s="224" t="s">
        <v>84</v>
      </c>
      <c r="D364" s="355">
        <v>45312</v>
      </c>
      <c r="E364" s="423">
        <v>15694.73</v>
      </c>
      <c r="F364" s="354">
        <v>0.2</v>
      </c>
      <c r="G364" s="4">
        <v>3275</v>
      </c>
      <c r="H364" s="459"/>
    </row>
    <row r="365" spans="1:8" ht="15.75" x14ac:dyDescent="0.25">
      <c r="A365" s="350" t="s">
        <v>1499</v>
      </c>
      <c r="B365" s="359" t="s">
        <v>67</v>
      </c>
      <c r="C365" s="224" t="s">
        <v>84</v>
      </c>
      <c r="D365" s="355">
        <v>45312</v>
      </c>
      <c r="E365" s="423">
        <v>14188.23</v>
      </c>
      <c r="F365" s="354">
        <v>0.2</v>
      </c>
      <c r="G365" s="4">
        <v>3275</v>
      </c>
      <c r="H365" s="459"/>
    </row>
    <row r="366" spans="1:8" ht="15.75" x14ac:dyDescent="0.25">
      <c r="A366" s="350" t="s">
        <v>763</v>
      </c>
      <c r="B366" s="359" t="s">
        <v>68</v>
      </c>
      <c r="C366" s="224" t="s">
        <v>84</v>
      </c>
      <c r="D366" s="355">
        <v>45312</v>
      </c>
      <c r="E366" s="423">
        <v>15072.48</v>
      </c>
      <c r="F366" s="354">
        <v>0.2</v>
      </c>
      <c r="G366" s="4">
        <v>3275</v>
      </c>
      <c r="H366" s="459"/>
    </row>
    <row r="367" spans="1:8" ht="15.75" x14ac:dyDescent="0.25">
      <c r="A367" s="350" t="s">
        <v>1500</v>
      </c>
      <c r="B367" s="359" t="s">
        <v>263</v>
      </c>
      <c r="C367" s="224" t="s">
        <v>84</v>
      </c>
      <c r="D367" s="355">
        <v>45312</v>
      </c>
      <c r="E367" s="423">
        <v>15629.23</v>
      </c>
      <c r="F367" s="354">
        <v>0.2</v>
      </c>
      <c r="G367" s="4">
        <v>3275</v>
      </c>
      <c r="H367" s="459"/>
    </row>
    <row r="368" spans="1:8" ht="15.75" x14ac:dyDescent="0.25">
      <c r="A368" s="350" t="s">
        <v>1501</v>
      </c>
      <c r="B368" s="359" t="s">
        <v>261</v>
      </c>
      <c r="C368" s="224" t="s">
        <v>84</v>
      </c>
      <c r="D368" s="355">
        <v>45312</v>
      </c>
      <c r="E368" s="423">
        <v>16709.98</v>
      </c>
      <c r="F368" s="354">
        <v>0.2</v>
      </c>
      <c r="G368" s="4">
        <v>3275</v>
      </c>
      <c r="H368" s="453"/>
    </row>
    <row r="369" spans="1:8" ht="15.75" x14ac:dyDescent="0.25">
      <c r="A369" s="350" t="s">
        <v>1502</v>
      </c>
      <c r="B369" s="359" t="s">
        <v>262</v>
      </c>
      <c r="C369" s="224" t="s">
        <v>84</v>
      </c>
      <c r="D369" s="355">
        <v>45312</v>
      </c>
      <c r="E369" s="423">
        <v>17659.73</v>
      </c>
      <c r="F369" s="354">
        <v>0.2</v>
      </c>
      <c r="G369" s="4">
        <v>3275</v>
      </c>
      <c r="H369" s="453"/>
    </row>
    <row r="370" spans="1:8" ht="15.75" x14ac:dyDescent="0.25">
      <c r="A370" s="350" t="s">
        <v>1503</v>
      </c>
      <c r="B370" s="359" t="s">
        <v>430</v>
      </c>
      <c r="C370" s="224" t="s">
        <v>84</v>
      </c>
      <c r="D370" s="355">
        <v>45312</v>
      </c>
      <c r="E370" s="423">
        <v>18543.98</v>
      </c>
      <c r="F370" s="354">
        <v>0.2</v>
      </c>
      <c r="G370" s="4">
        <v>3275</v>
      </c>
      <c r="H370" s="453"/>
    </row>
    <row r="371" spans="1:8" ht="15.75" x14ac:dyDescent="0.25">
      <c r="A371" s="350" t="s">
        <v>1504</v>
      </c>
      <c r="B371" s="359" t="s">
        <v>64</v>
      </c>
      <c r="C371" s="224" t="s">
        <v>84</v>
      </c>
      <c r="D371" s="355">
        <v>45312</v>
      </c>
      <c r="E371" s="423">
        <v>18183.73</v>
      </c>
      <c r="F371" s="354">
        <v>0.2</v>
      </c>
      <c r="G371" s="4">
        <v>3275</v>
      </c>
      <c r="H371" s="453"/>
    </row>
    <row r="372" spans="1:8" ht="15.75" x14ac:dyDescent="0.25">
      <c r="A372" s="350" t="s">
        <v>1505</v>
      </c>
      <c r="B372" s="359" t="s">
        <v>539</v>
      </c>
      <c r="C372" s="224" t="s">
        <v>84</v>
      </c>
      <c r="D372" s="355">
        <v>45312</v>
      </c>
      <c r="E372" s="423">
        <v>14744.98</v>
      </c>
      <c r="F372" s="354">
        <v>0.2</v>
      </c>
      <c r="G372" s="4">
        <v>3275</v>
      </c>
      <c r="H372" s="453"/>
    </row>
    <row r="373" spans="1:8" ht="15.75" x14ac:dyDescent="0.25">
      <c r="A373" s="350" t="s">
        <v>1506</v>
      </c>
      <c r="B373" s="359" t="s">
        <v>540</v>
      </c>
      <c r="C373" s="224" t="s">
        <v>84</v>
      </c>
      <c r="D373" s="355">
        <v>45312</v>
      </c>
      <c r="E373" s="423">
        <v>14744.98</v>
      </c>
      <c r="F373" s="354">
        <v>0.2</v>
      </c>
      <c r="G373" s="4">
        <v>3275</v>
      </c>
      <c r="H373" s="453"/>
    </row>
    <row r="374" spans="1:8" ht="15.75" x14ac:dyDescent="0.25">
      <c r="A374" s="350" t="s">
        <v>1507</v>
      </c>
      <c r="B374" s="359" t="s">
        <v>541</v>
      </c>
      <c r="C374" s="224" t="s">
        <v>84</v>
      </c>
      <c r="D374" s="355">
        <v>45312</v>
      </c>
      <c r="E374" s="423">
        <v>20312.48</v>
      </c>
      <c r="F374" s="354">
        <v>0.2</v>
      </c>
      <c r="G374" s="4">
        <v>3275</v>
      </c>
      <c r="H374" s="453"/>
    </row>
    <row r="375" spans="1:8" ht="15.75" x14ac:dyDescent="0.25">
      <c r="A375" s="350" t="s">
        <v>1508</v>
      </c>
      <c r="B375" s="359" t="s">
        <v>542</v>
      </c>
      <c r="C375" s="224" t="s">
        <v>84</v>
      </c>
      <c r="D375" s="355">
        <v>45312</v>
      </c>
      <c r="E375" s="423">
        <v>14417.48</v>
      </c>
      <c r="F375" s="354">
        <v>0.2</v>
      </c>
      <c r="G375" s="4">
        <v>3275</v>
      </c>
      <c r="H375" s="453"/>
    </row>
    <row r="376" spans="1:8" ht="15.75" x14ac:dyDescent="0.25">
      <c r="A376" s="350" t="s">
        <v>1509</v>
      </c>
      <c r="B376" s="359" t="s">
        <v>124</v>
      </c>
      <c r="C376" s="224" t="s">
        <v>84</v>
      </c>
      <c r="D376" s="355">
        <v>45312</v>
      </c>
      <c r="E376" s="423">
        <v>12779.98</v>
      </c>
      <c r="F376" s="354">
        <v>0.2</v>
      </c>
      <c r="G376" s="4">
        <v>3275</v>
      </c>
      <c r="H376" s="453"/>
    </row>
    <row r="377" spans="1:8" ht="15.75" x14ac:dyDescent="0.25">
      <c r="A377" s="350" t="s">
        <v>1510</v>
      </c>
      <c r="B377" s="359" t="s">
        <v>696</v>
      </c>
      <c r="C377" s="224" t="s">
        <v>84</v>
      </c>
      <c r="D377" s="355">
        <v>45312</v>
      </c>
      <c r="E377" s="423">
        <v>16321.98</v>
      </c>
      <c r="F377" s="354">
        <v>0.2</v>
      </c>
      <c r="G377" s="4">
        <v>3275</v>
      </c>
      <c r="H377" s="453"/>
    </row>
    <row r="378" spans="1:8" s="8" customFormat="1" ht="15.75" x14ac:dyDescent="0.25">
      <c r="A378" s="350" t="s">
        <v>1511</v>
      </c>
      <c r="B378" s="359" t="s">
        <v>1640</v>
      </c>
      <c r="C378" s="352" t="s">
        <v>84</v>
      </c>
      <c r="D378" s="355">
        <v>45312</v>
      </c>
      <c r="E378" s="423">
        <v>15629.23</v>
      </c>
      <c r="F378" s="354">
        <v>0.2</v>
      </c>
      <c r="G378" s="4">
        <v>3275</v>
      </c>
      <c r="H378" s="453"/>
    </row>
    <row r="379" spans="1:8" s="8" customFormat="1" ht="15.75" x14ac:dyDescent="0.25">
      <c r="A379" s="350" t="s">
        <v>1650</v>
      </c>
      <c r="B379" s="359" t="s">
        <v>1641</v>
      </c>
      <c r="C379" s="352" t="s">
        <v>84</v>
      </c>
      <c r="D379" s="355">
        <v>45312</v>
      </c>
      <c r="E379" s="423">
        <v>14188.23</v>
      </c>
      <c r="F379" s="354">
        <v>0.2</v>
      </c>
      <c r="G379" s="4">
        <v>3275</v>
      </c>
      <c r="H379" s="453"/>
    </row>
    <row r="380" spans="1:8" s="8" customFormat="1" ht="15.75" x14ac:dyDescent="0.25">
      <c r="A380" s="350" t="s">
        <v>1651</v>
      </c>
      <c r="B380" s="359" t="s">
        <v>118</v>
      </c>
      <c r="C380" s="352" t="s">
        <v>84</v>
      </c>
      <c r="D380" s="355">
        <v>45312</v>
      </c>
      <c r="E380" s="423">
        <v>14843.23</v>
      </c>
      <c r="F380" s="354">
        <v>0.2</v>
      </c>
      <c r="G380" s="4">
        <v>3275</v>
      </c>
      <c r="H380" s="453"/>
    </row>
    <row r="381" spans="1:8" s="8" customFormat="1" ht="15.75" x14ac:dyDescent="0.25">
      <c r="A381" s="350" t="s">
        <v>1652</v>
      </c>
      <c r="B381" s="359" t="s">
        <v>1642</v>
      </c>
      <c r="C381" s="352" t="s">
        <v>84</v>
      </c>
      <c r="D381" s="355">
        <v>45312</v>
      </c>
      <c r="E381" s="423">
        <v>18019.98</v>
      </c>
      <c r="F381" s="354">
        <v>0.2</v>
      </c>
      <c r="G381" s="4">
        <v>3275</v>
      </c>
      <c r="H381" s="453"/>
    </row>
    <row r="382" spans="1:8" s="8" customFormat="1" ht="15.75" x14ac:dyDescent="0.25">
      <c r="A382" s="350" t="s">
        <v>1653</v>
      </c>
      <c r="B382" s="359" t="s">
        <v>123</v>
      </c>
      <c r="C382" s="352" t="s">
        <v>84</v>
      </c>
      <c r="D382" s="355">
        <v>45312</v>
      </c>
      <c r="E382" s="423">
        <v>18019.98</v>
      </c>
      <c r="F382" s="354">
        <v>0.2</v>
      </c>
      <c r="G382" s="4">
        <v>3275</v>
      </c>
      <c r="H382" s="453"/>
    </row>
    <row r="383" spans="1:8" s="8" customFormat="1" ht="15.75" x14ac:dyDescent="0.25">
      <c r="A383" s="350" t="s">
        <v>1654</v>
      </c>
      <c r="B383" s="359" t="s">
        <v>129</v>
      </c>
      <c r="C383" s="352" t="s">
        <v>84</v>
      </c>
      <c r="D383" s="355">
        <v>45312</v>
      </c>
      <c r="E383" s="423">
        <v>14188.23</v>
      </c>
      <c r="F383" s="354">
        <v>0.2</v>
      </c>
      <c r="G383" s="4">
        <v>3275</v>
      </c>
      <c r="H383" s="453"/>
    </row>
    <row r="384" spans="1:8" s="8" customFormat="1" ht="15.75" x14ac:dyDescent="0.25">
      <c r="A384" s="350" t="s">
        <v>1655</v>
      </c>
      <c r="B384" s="359" t="s">
        <v>1399</v>
      </c>
      <c r="C384" s="352" t="s">
        <v>84</v>
      </c>
      <c r="D384" s="355">
        <v>45312</v>
      </c>
      <c r="E384" s="423">
        <v>15956.73</v>
      </c>
      <c r="F384" s="354">
        <v>0.2</v>
      </c>
      <c r="G384" s="4">
        <v>3275</v>
      </c>
      <c r="H384" s="453"/>
    </row>
    <row r="385" spans="1:8" s="8" customFormat="1" ht="15.75" x14ac:dyDescent="0.25">
      <c r="A385" s="350" t="s">
        <v>1656</v>
      </c>
      <c r="B385" s="359" t="s">
        <v>1706</v>
      </c>
      <c r="C385" s="352" t="s">
        <v>84</v>
      </c>
      <c r="D385" s="355">
        <v>45312</v>
      </c>
      <c r="E385" s="423">
        <v>15414.48</v>
      </c>
      <c r="F385" s="354">
        <v>0.2</v>
      </c>
      <c r="G385" s="4">
        <v>3275</v>
      </c>
      <c r="H385" s="453"/>
    </row>
    <row r="386" spans="1:8" s="8" customFormat="1" ht="15.75" x14ac:dyDescent="0.25">
      <c r="A386" s="350" t="s">
        <v>1723</v>
      </c>
      <c r="B386" s="359" t="s">
        <v>1707</v>
      </c>
      <c r="C386" s="224" t="s">
        <v>84</v>
      </c>
      <c r="D386" s="355">
        <v>45312</v>
      </c>
      <c r="E386" s="423">
        <v>15414.48</v>
      </c>
      <c r="F386" s="354">
        <v>0.2</v>
      </c>
      <c r="G386" s="4">
        <v>3275</v>
      </c>
      <c r="H386" s="453"/>
    </row>
    <row r="387" spans="1:8" s="8" customFormat="1" ht="15.75" x14ac:dyDescent="0.25">
      <c r="A387" s="350" t="s">
        <v>1724</v>
      </c>
      <c r="B387" s="359" t="s">
        <v>1708</v>
      </c>
      <c r="C387" s="352" t="s">
        <v>84</v>
      </c>
      <c r="D387" s="355">
        <v>45312</v>
      </c>
      <c r="E387" s="423">
        <v>16102.23</v>
      </c>
      <c r="F387" s="354">
        <v>0.2</v>
      </c>
      <c r="G387" s="4">
        <v>3275</v>
      </c>
      <c r="H387" s="453"/>
    </row>
    <row r="388" spans="1:8" s="8" customFormat="1" ht="15.75" x14ac:dyDescent="0.25">
      <c r="A388" s="350" t="s">
        <v>1725</v>
      </c>
      <c r="B388" s="359" t="s">
        <v>1709</v>
      </c>
      <c r="C388" s="352" t="s">
        <v>84</v>
      </c>
      <c r="D388" s="355">
        <v>45312</v>
      </c>
      <c r="E388" s="423">
        <v>14071.73</v>
      </c>
      <c r="F388" s="354">
        <v>0.2</v>
      </c>
      <c r="G388" s="4">
        <v>3275</v>
      </c>
      <c r="H388" s="453"/>
    </row>
    <row r="389" spans="1:8" s="8" customFormat="1" ht="15.75" x14ac:dyDescent="0.25">
      <c r="A389" s="350" t="s">
        <v>1726</v>
      </c>
      <c r="B389" s="359" t="s">
        <v>1710</v>
      </c>
      <c r="C389" s="352" t="s">
        <v>84</v>
      </c>
      <c r="D389" s="355">
        <v>45312</v>
      </c>
      <c r="E389" s="423">
        <v>16102.23</v>
      </c>
      <c r="F389" s="354">
        <v>0.2</v>
      </c>
      <c r="G389" s="4">
        <v>3275</v>
      </c>
      <c r="H389" s="453"/>
    </row>
    <row r="390" spans="1:8" ht="15.75" x14ac:dyDescent="0.25">
      <c r="A390" s="350" t="s">
        <v>689</v>
      </c>
      <c r="B390" s="369" t="s">
        <v>683</v>
      </c>
      <c r="C390" s="224"/>
      <c r="D390" s="355"/>
      <c r="E390" s="228"/>
      <c r="F390" s="354"/>
      <c r="G390" s="4">
        <v>3275</v>
      </c>
      <c r="H390" s="453"/>
    </row>
    <row r="391" spans="1:8" ht="15.75" x14ac:dyDescent="0.25">
      <c r="A391" s="350" t="s">
        <v>722</v>
      </c>
      <c r="B391" s="369" t="s">
        <v>700</v>
      </c>
      <c r="C391" s="224"/>
      <c r="D391" s="355"/>
      <c r="E391" s="423"/>
      <c r="F391" s="354"/>
      <c r="G391" s="4">
        <v>3275</v>
      </c>
      <c r="H391" s="453"/>
    </row>
    <row r="392" spans="1:8" ht="15.75" x14ac:dyDescent="0.25">
      <c r="A392" s="350" t="s">
        <v>723</v>
      </c>
      <c r="B392" s="359" t="s">
        <v>70</v>
      </c>
      <c r="C392" s="224" t="s">
        <v>84</v>
      </c>
      <c r="D392" s="355">
        <v>45312</v>
      </c>
      <c r="E392" s="423">
        <v>26314.48</v>
      </c>
      <c r="F392" s="354">
        <v>0.2</v>
      </c>
      <c r="G392" s="4">
        <v>3275</v>
      </c>
      <c r="H392" s="453"/>
    </row>
    <row r="393" spans="1:8" ht="15.75" x14ac:dyDescent="0.25">
      <c r="A393" s="350" t="s">
        <v>556</v>
      </c>
      <c r="B393" s="359" t="s">
        <v>71</v>
      </c>
      <c r="C393" s="224" t="s">
        <v>84</v>
      </c>
      <c r="D393" s="355">
        <v>45312</v>
      </c>
      <c r="E393" s="423">
        <v>26805.73</v>
      </c>
      <c r="F393" s="354">
        <v>0.2</v>
      </c>
      <c r="G393" s="4">
        <v>3275</v>
      </c>
      <c r="H393" s="453"/>
    </row>
    <row r="394" spans="1:8" ht="15.75" x14ac:dyDescent="0.25">
      <c r="A394" s="350" t="s">
        <v>724</v>
      </c>
      <c r="B394" s="359" t="s">
        <v>72</v>
      </c>
      <c r="C394" s="224" t="s">
        <v>84</v>
      </c>
      <c r="D394" s="355">
        <v>45312</v>
      </c>
      <c r="E394" s="423">
        <v>27788.23</v>
      </c>
      <c r="F394" s="354">
        <v>0.2</v>
      </c>
      <c r="G394" s="4">
        <v>3275</v>
      </c>
      <c r="H394" s="453"/>
    </row>
    <row r="395" spans="1:8" ht="15.75" x14ac:dyDescent="0.25">
      <c r="A395" s="350" t="s">
        <v>725</v>
      </c>
      <c r="B395" s="359" t="s">
        <v>530</v>
      </c>
      <c r="C395" s="224" t="s">
        <v>84</v>
      </c>
      <c r="D395" s="355">
        <v>45312</v>
      </c>
      <c r="E395" s="423">
        <v>19436.98</v>
      </c>
      <c r="F395" s="354">
        <v>0.2</v>
      </c>
      <c r="G395" s="4">
        <v>3275</v>
      </c>
      <c r="H395" s="453"/>
    </row>
    <row r="396" spans="1:8" ht="15.75" x14ac:dyDescent="0.25">
      <c r="A396" s="350" t="s">
        <v>726</v>
      </c>
      <c r="B396" s="359" t="s">
        <v>117</v>
      </c>
      <c r="C396" s="224" t="s">
        <v>84</v>
      </c>
      <c r="D396" s="355">
        <v>45312</v>
      </c>
      <c r="E396" s="423">
        <v>29261.98</v>
      </c>
      <c r="F396" s="354">
        <v>0.2</v>
      </c>
      <c r="G396" s="4">
        <v>3275</v>
      </c>
      <c r="H396" s="453"/>
    </row>
    <row r="397" spans="1:8" ht="15.75" x14ac:dyDescent="0.25">
      <c r="A397" s="350" t="s">
        <v>727</v>
      </c>
      <c r="B397" s="359" t="s">
        <v>260</v>
      </c>
      <c r="C397" s="224" t="s">
        <v>84</v>
      </c>
      <c r="D397" s="355">
        <v>45312</v>
      </c>
      <c r="E397" s="423">
        <v>23530.73</v>
      </c>
      <c r="F397" s="354">
        <v>0.2</v>
      </c>
      <c r="G397" s="4">
        <v>3275</v>
      </c>
      <c r="H397" s="453"/>
    </row>
    <row r="398" spans="1:8" ht="15.75" x14ac:dyDescent="0.25">
      <c r="A398" s="350" t="s">
        <v>728</v>
      </c>
      <c r="B398" s="359" t="s">
        <v>695</v>
      </c>
      <c r="C398" s="224" t="s">
        <v>84</v>
      </c>
      <c r="D398" s="355">
        <v>45312</v>
      </c>
      <c r="E398" s="423">
        <v>23530.73</v>
      </c>
      <c r="F398" s="354">
        <v>0.2</v>
      </c>
      <c r="G398" s="4">
        <v>3275</v>
      </c>
      <c r="H398" s="453"/>
    </row>
    <row r="399" spans="1:8" ht="15.75" x14ac:dyDescent="0.25">
      <c r="A399" s="350" t="s">
        <v>729</v>
      </c>
      <c r="B399" s="359" t="s">
        <v>531</v>
      </c>
      <c r="C399" s="224" t="s">
        <v>84</v>
      </c>
      <c r="D399" s="355">
        <v>45312</v>
      </c>
      <c r="E399" s="423">
        <v>26805.73</v>
      </c>
      <c r="F399" s="354">
        <v>0.2</v>
      </c>
      <c r="G399" s="4">
        <v>3275</v>
      </c>
      <c r="H399" s="453"/>
    </row>
    <row r="400" spans="1:8" ht="15.75" x14ac:dyDescent="0.25">
      <c r="A400" s="350" t="s">
        <v>730</v>
      </c>
      <c r="B400" s="359" t="s">
        <v>67</v>
      </c>
      <c r="C400" s="224" t="s">
        <v>84</v>
      </c>
      <c r="D400" s="355">
        <v>45312</v>
      </c>
      <c r="E400" s="423">
        <v>23530.73</v>
      </c>
      <c r="F400" s="354">
        <v>0.2</v>
      </c>
      <c r="G400" s="4">
        <v>3275</v>
      </c>
      <c r="H400" s="453"/>
    </row>
    <row r="401" spans="1:8" ht="15.75" x14ac:dyDescent="0.25">
      <c r="A401" s="350" t="s">
        <v>731</v>
      </c>
      <c r="B401" s="359" t="s">
        <v>68</v>
      </c>
      <c r="C401" s="224" t="s">
        <v>84</v>
      </c>
      <c r="D401" s="355">
        <v>45312</v>
      </c>
      <c r="E401" s="423">
        <v>24840.73</v>
      </c>
      <c r="F401" s="354">
        <v>0.2</v>
      </c>
      <c r="G401" s="4">
        <v>3275</v>
      </c>
      <c r="H401" s="453"/>
    </row>
    <row r="402" spans="1:8" ht="15.75" x14ac:dyDescent="0.25">
      <c r="A402" s="350" t="s">
        <v>732</v>
      </c>
      <c r="B402" s="359" t="s">
        <v>263</v>
      </c>
      <c r="C402" s="224" t="s">
        <v>84</v>
      </c>
      <c r="D402" s="355">
        <v>45312</v>
      </c>
      <c r="E402" s="423">
        <v>25692.23</v>
      </c>
      <c r="F402" s="354">
        <v>0.2</v>
      </c>
      <c r="G402" s="4">
        <v>3275</v>
      </c>
      <c r="H402" s="453"/>
    </row>
    <row r="403" spans="1:8" ht="15.75" x14ac:dyDescent="0.25">
      <c r="A403" s="350" t="s">
        <v>733</v>
      </c>
      <c r="B403" s="359" t="s">
        <v>261</v>
      </c>
      <c r="C403" s="224" t="s">
        <v>84</v>
      </c>
      <c r="D403" s="355">
        <v>45312</v>
      </c>
      <c r="E403" s="423">
        <v>27329.73</v>
      </c>
      <c r="F403" s="354">
        <v>0.2</v>
      </c>
      <c r="G403" s="4">
        <v>3275</v>
      </c>
      <c r="H403" s="453"/>
    </row>
    <row r="404" spans="1:8" ht="15.75" x14ac:dyDescent="0.25">
      <c r="A404" s="350" t="s">
        <v>734</v>
      </c>
      <c r="B404" s="359" t="s">
        <v>262</v>
      </c>
      <c r="C404" s="224" t="s">
        <v>84</v>
      </c>
      <c r="D404" s="355">
        <v>45312</v>
      </c>
      <c r="E404" s="423">
        <v>28737.98</v>
      </c>
      <c r="F404" s="354">
        <v>0.2</v>
      </c>
      <c r="G404" s="4">
        <v>3275</v>
      </c>
      <c r="H404" s="453"/>
    </row>
    <row r="405" spans="1:8" ht="15.75" x14ac:dyDescent="0.25">
      <c r="A405" s="350" t="s">
        <v>735</v>
      </c>
      <c r="B405" s="359" t="s">
        <v>430</v>
      </c>
      <c r="C405" s="224" t="s">
        <v>84</v>
      </c>
      <c r="D405" s="355">
        <v>45312</v>
      </c>
      <c r="E405" s="423">
        <v>30080.73</v>
      </c>
      <c r="F405" s="354">
        <v>0.2</v>
      </c>
      <c r="G405" s="4">
        <v>3275</v>
      </c>
      <c r="H405" s="453"/>
    </row>
    <row r="406" spans="1:8" ht="15.75" x14ac:dyDescent="0.25">
      <c r="A406" s="350" t="s">
        <v>736</v>
      </c>
      <c r="B406" s="359" t="s">
        <v>64</v>
      </c>
      <c r="C406" s="224" t="s">
        <v>84</v>
      </c>
      <c r="D406" s="355">
        <v>45312</v>
      </c>
      <c r="E406" s="423">
        <v>29523.98</v>
      </c>
      <c r="F406" s="354">
        <v>0.2</v>
      </c>
      <c r="G406" s="4">
        <v>3275</v>
      </c>
      <c r="H406" s="453"/>
    </row>
    <row r="407" spans="1:8" ht="15.75" x14ac:dyDescent="0.25">
      <c r="A407" s="350" t="s">
        <v>737</v>
      </c>
      <c r="B407" s="359" t="s">
        <v>539</v>
      </c>
      <c r="C407" s="224" t="s">
        <v>84</v>
      </c>
      <c r="D407" s="355">
        <v>45312</v>
      </c>
      <c r="E407" s="423">
        <v>24349.48</v>
      </c>
      <c r="F407" s="354">
        <v>0.2</v>
      </c>
      <c r="G407" s="4">
        <v>3275</v>
      </c>
      <c r="H407" s="453"/>
    </row>
    <row r="408" spans="1:8" ht="15.75" x14ac:dyDescent="0.25">
      <c r="A408" s="350" t="s">
        <v>764</v>
      </c>
      <c r="B408" s="359" t="s">
        <v>540</v>
      </c>
      <c r="C408" s="224" t="s">
        <v>84</v>
      </c>
      <c r="D408" s="355">
        <v>45312</v>
      </c>
      <c r="E408" s="423">
        <v>24349.48</v>
      </c>
      <c r="F408" s="354">
        <v>0.2</v>
      </c>
      <c r="G408" s="4">
        <v>3275</v>
      </c>
      <c r="H408" s="453"/>
    </row>
    <row r="409" spans="1:8" ht="15.75" x14ac:dyDescent="0.25">
      <c r="A409" s="350" t="s">
        <v>765</v>
      </c>
      <c r="B409" s="359" t="s">
        <v>541</v>
      </c>
      <c r="C409" s="224" t="s">
        <v>84</v>
      </c>
      <c r="D409" s="355">
        <v>45312</v>
      </c>
      <c r="E409" s="423">
        <v>32700.73</v>
      </c>
      <c r="F409" s="354">
        <v>0.2</v>
      </c>
      <c r="G409" s="4">
        <v>3275</v>
      </c>
      <c r="H409" s="453"/>
    </row>
    <row r="410" spans="1:8" ht="15.75" x14ac:dyDescent="0.25">
      <c r="A410" s="350" t="s">
        <v>766</v>
      </c>
      <c r="B410" s="359" t="s">
        <v>542</v>
      </c>
      <c r="C410" s="224" t="s">
        <v>84</v>
      </c>
      <c r="D410" s="355">
        <v>45312</v>
      </c>
      <c r="E410" s="423">
        <v>23858.23</v>
      </c>
      <c r="F410" s="354">
        <v>0.2</v>
      </c>
      <c r="G410" s="4">
        <v>3275</v>
      </c>
      <c r="H410" s="453"/>
    </row>
    <row r="411" spans="1:8" ht="15.75" x14ac:dyDescent="0.25">
      <c r="A411" s="350" t="s">
        <v>767</v>
      </c>
      <c r="B411" s="359" t="s">
        <v>124</v>
      </c>
      <c r="C411" s="224" t="s">
        <v>84</v>
      </c>
      <c r="D411" s="355">
        <v>45312</v>
      </c>
      <c r="E411" s="423">
        <v>21401.98</v>
      </c>
      <c r="F411" s="354">
        <v>0.2</v>
      </c>
      <c r="G411" s="4">
        <v>3275</v>
      </c>
      <c r="H411" s="453"/>
    </row>
    <row r="412" spans="1:8" ht="15.75" x14ac:dyDescent="0.25">
      <c r="A412" s="350" t="s">
        <v>768</v>
      </c>
      <c r="B412" s="359" t="s">
        <v>696</v>
      </c>
      <c r="C412" s="224" t="s">
        <v>84</v>
      </c>
      <c r="D412" s="355">
        <v>45312</v>
      </c>
      <c r="E412" s="423">
        <v>26707.48</v>
      </c>
      <c r="F412" s="354">
        <v>0.2</v>
      </c>
      <c r="G412" s="4">
        <v>3275</v>
      </c>
      <c r="H412" s="453"/>
    </row>
    <row r="413" spans="1:8" s="8" customFormat="1" ht="15.75" x14ac:dyDescent="0.25">
      <c r="A413" s="350" t="s">
        <v>1512</v>
      </c>
      <c r="B413" s="359" t="s">
        <v>1640</v>
      </c>
      <c r="C413" s="352" t="s">
        <v>84</v>
      </c>
      <c r="D413" s="355">
        <v>45312</v>
      </c>
      <c r="E413" s="423">
        <v>25692.23</v>
      </c>
      <c r="F413" s="354">
        <v>0.2</v>
      </c>
      <c r="G413" s="4">
        <v>3275</v>
      </c>
      <c r="H413" s="453"/>
    </row>
    <row r="414" spans="1:8" s="8" customFormat="1" ht="15.75" x14ac:dyDescent="0.25">
      <c r="A414" s="350" t="s">
        <v>1657</v>
      </c>
      <c r="B414" s="359" t="s">
        <v>1641</v>
      </c>
      <c r="C414" s="352" t="s">
        <v>84</v>
      </c>
      <c r="D414" s="355">
        <v>45312</v>
      </c>
      <c r="E414" s="423">
        <v>23530.73</v>
      </c>
      <c r="F414" s="354">
        <v>0.2</v>
      </c>
      <c r="G414" s="4">
        <v>3275</v>
      </c>
      <c r="H414" s="453"/>
    </row>
    <row r="415" spans="1:8" s="8" customFormat="1" ht="15.75" x14ac:dyDescent="0.25">
      <c r="A415" s="350" t="s">
        <v>1658</v>
      </c>
      <c r="B415" s="359" t="s">
        <v>118</v>
      </c>
      <c r="C415" s="352" t="s">
        <v>84</v>
      </c>
      <c r="D415" s="355">
        <v>45312</v>
      </c>
      <c r="E415" s="423">
        <v>24514.23</v>
      </c>
      <c r="F415" s="354">
        <v>0.2</v>
      </c>
      <c r="G415" s="4">
        <v>3275</v>
      </c>
      <c r="H415" s="453"/>
    </row>
    <row r="416" spans="1:8" s="8" customFormat="1" ht="15.75" x14ac:dyDescent="0.25">
      <c r="A416" s="350" t="s">
        <v>1659</v>
      </c>
      <c r="B416" s="359" t="s">
        <v>1642</v>
      </c>
      <c r="C416" s="352" t="s">
        <v>84</v>
      </c>
      <c r="D416" s="355">
        <v>45312</v>
      </c>
      <c r="E416" s="423">
        <v>29261.98</v>
      </c>
      <c r="F416" s="354">
        <v>0.2</v>
      </c>
      <c r="G416" s="4">
        <v>3275</v>
      </c>
      <c r="H416" s="453"/>
    </row>
    <row r="417" spans="1:8" s="8" customFormat="1" ht="15.75" x14ac:dyDescent="0.25">
      <c r="A417" s="350" t="s">
        <v>1660</v>
      </c>
      <c r="B417" s="359" t="s">
        <v>123</v>
      </c>
      <c r="C417" s="352" t="s">
        <v>84</v>
      </c>
      <c r="D417" s="355">
        <v>45312</v>
      </c>
      <c r="E417" s="423">
        <v>29261.98</v>
      </c>
      <c r="F417" s="354">
        <v>0.2</v>
      </c>
      <c r="G417" s="4">
        <v>3275</v>
      </c>
      <c r="H417" s="453"/>
    </row>
    <row r="418" spans="1:8" s="8" customFormat="1" ht="15.75" x14ac:dyDescent="0.25">
      <c r="A418" s="350" t="s">
        <v>1661</v>
      </c>
      <c r="B418" s="359" t="s">
        <v>129</v>
      </c>
      <c r="C418" s="352" t="s">
        <v>84</v>
      </c>
      <c r="D418" s="355">
        <v>45312</v>
      </c>
      <c r="E418" s="423">
        <v>23530.73</v>
      </c>
      <c r="F418" s="354">
        <v>0.2</v>
      </c>
      <c r="G418" s="4">
        <v>3275</v>
      </c>
      <c r="H418" s="453"/>
    </row>
    <row r="419" spans="1:8" s="8" customFormat="1" ht="15.75" x14ac:dyDescent="0.25">
      <c r="A419" s="350" t="s">
        <v>1662</v>
      </c>
      <c r="B419" s="359" t="s">
        <v>1399</v>
      </c>
      <c r="C419" s="352" t="s">
        <v>84</v>
      </c>
      <c r="D419" s="355">
        <v>45312</v>
      </c>
      <c r="E419" s="423">
        <v>26183.48</v>
      </c>
      <c r="F419" s="354">
        <v>0.2</v>
      </c>
      <c r="G419" s="4">
        <v>3275</v>
      </c>
      <c r="H419" s="453"/>
    </row>
    <row r="420" spans="1:8" s="8" customFormat="1" ht="15.75" x14ac:dyDescent="0.25">
      <c r="A420" s="350" t="s">
        <v>1663</v>
      </c>
      <c r="B420" s="359" t="s">
        <v>1706</v>
      </c>
      <c r="C420" s="352" t="s">
        <v>84</v>
      </c>
      <c r="D420" s="355">
        <v>45312</v>
      </c>
      <c r="E420" s="423">
        <v>24909.63</v>
      </c>
      <c r="F420" s="354">
        <v>0.2</v>
      </c>
      <c r="G420" s="4">
        <v>3275</v>
      </c>
      <c r="H420" s="453"/>
    </row>
    <row r="421" spans="1:8" s="8" customFormat="1" ht="15.75" x14ac:dyDescent="0.25">
      <c r="A421" s="350" t="s">
        <v>1727</v>
      </c>
      <c r="B421" s="359" t="s">
        <v>1707</v>
      </c>
      <c r="C421" s="224" t="s">
        <v>84</v>
      </c>
      <c r="D421" s="355">
        <v>45312</v>
      </c>
      <c r="E421" s="423">
        <v>24909.63</v>
      </c>
      <c r="F421" s="354">
        <v>0.2</v>
      </c>
      <c r="G421" s="4">
        <v>3275</v>
      </c>
      <c r="H421" s="453"/>
    </row>
    <row r="422" spans="1:8" s="8" customFormat="1" ht="15.75" x14ac:dyDescent="0.25">
      <c r="A422" s="350" t="s">
        <v>1728</v>
      </c>
      <c r="B422" s="359" t="s">
        <v>1708</v>
      </c>
      <c r="C422" s="352" t="s">
        <v>84</v>
      </c>
      <c r="D422" s="355">
        <v>45312</v>
      </c>
      <c r="E422" s="423">
        <v>25924.880000000001</v>
      </c>
      <c r="F422" s="354">
        <v>0.2</v>
      </c>
      <c r="G422" s="4">
        <v>3275</v>
      </c>
      <c r="H422" s="453"/>
    </row>
    <row r="423" spans="1:8" s="8" customFormat="1" ht="15.75" x14ac:dyDescent="0.25">
      <c r="A423" s="350" t="s">
        <v>1729</v>
      </c>
      <c r="B423" s="359" t="s">
        <v>1709</v>
      </c>
      <c r="C423" s="352" t="s">
        <v>84</v>
      </c>
      <c r="D423" s="355">
        <v>45312</v>
      </c>
      <c r="E423" s="423">
        <v>22879.13</v>
      </c>
      <c r="F423" s="354">
        <v>0.2</v>
      </c>
      <c r="G423" s="4">
        <v>3275</v>
      </c>
      <c r="H423" s="453"/>
    </row>
    <row r="424" spans="1:8" s="8" customFormat="1" ht="15.75" x14ac:dyDescent="0.25">
      <c r="A424" s="350" t="s">
        <v>1730</v>
      </c>
      <c r="B424" s="359" t="s">
        <v>1710</v>
      </c>
      <c r="C424" s="352" t="s">
        <v>84</v>
      </c>
      <c r="D424" s="355">
        <v>45312</v>
      </c>
      <c r="E424" s="423">
        <v>25924.880000000001</v>
      </c>
      <c r="F424" s="354">
        <v>0.2</v>
      </c>
      <c r="G424" s="4">
        <v>3275</v>
      </c>
      <c r="H424" s="453"/>
    </row>
    <row r="425" spans="1:8" ht="15.75" x14ac:dyDescent="0.25">
      <c r="A425" s="350" t="s">
        <v>690</v>
      </c>
      <c r="B425" s="369" t="s">
        <v>1401</v>
      </c>
      <c r="C425" s="224"/>
      <c r="D425" s="355"/>
      <c r="E425" s="423"/>
      <c r="F425" s="354"/>
      <c r="G425" s="4">
        <v>3275</v>
      </c>
      <c r="H425" s="453"/>
    </row>
    <row r="426" spans="1:8" ht="15.75" x14ac:dyDescent="0.25">
      <c r="A426" s="350" t="s">
        <v>738</v>
      </c>
      <c r="B426" s="359" t="s">
        <v>70</v>
      </c>
      <c r="C426" s="224" t="s">
        <v>84</v>
      </c>
      <c r="D426" s="355">
        <v>45312</v>
      </c>
      <c r="E426" s="228">
        <v>26098.5</v>
      </c>
      <c r="F426" s="354">
        <v>0.2</v>
      </c>
      <c r="G426" s="4">
        <v>3275</v>
      </c>
      <c r="H426" s="453"/>
    </row>
    <row r="427" spans="1:8" ht="15.75" x14ac:dyDescent="0.25">
      <c r="A427" s="350" t="s">
        <v>739</v>
      </c>
      <c r="B427" s="359" t="s">
        <v>71</v>
      </c>
      <c r="C427" s="224" t="s">
        <v>84</v>
      </c>
      <c r="D427" s="355">
        <v>45312</v>
      </c>
      <c r="E427" s="423">
        <v>26589.75</v>
      </c>
      <c r="F427" s="354">
        <v>0.2</v>
      </c>
      <c r="G427" s="4">
        <v>3275</v>
      </c>
      <c r="H427" s="453"/>
    </row>
    <row r="428" spans="1:8" ht="15.75" x14ac:dyDescent="0.25">
      <c r="A428" s="350" t="s">
        <v>740</v>
      </c>
      <c r="B428" s="359" t="s">
        <v>72</v>
      </c>
      <c r="C428" s="224" t="s">
        <v>84</v>
      </c>
      <c r="D428" s="355">
        <v>45312</v>
      </c>
      <c r="E428" s="423">
        <v>27493.25</v>
      </c>
      <c r="F428" s="354">
        <v>0.2</v>
      </c>
      <c r="G428" s="4">
        <v>3275</v>
      </c>
      <c r="H428" s="453"/>
    </row>
    <row r="429" spans="1:8" ht="15.75" x14ac:dyDescent="0.25">
      <c r="A429" s="350" t="s">
        <v>741</v>
      </c>
      <c r="B429" s="359" t="s">
        <v>530</v>
      </c>
      <c r="C429" s="224" t="s">
        <v>84</v>
      </c>
      <c r="D429" s="355">
        <v>45312</v>
      </c>
      <c r="E429" s="423">
        <v>19142</v>
      </c>
      <c r="F429" s="354">
        <v>0.2</v>
      </c>
      <c r="G429" s="4">
        <v>3275</v>
      </c>
      <c r="H429" s="453"/>
    </row>
    <row r="430" spans="1:8" ht="15.75" x14ac:dyDescent="0.25">
      <c r="A430" s="350" t="s">
        <v>742</v>
      </c>
      <c r="B430" s="359" t="s">
        <v>117</v>
      </c>
      <c r="C430" s="224" t="s">
        <v>84</v>
      </c>
      <c r="D430" s="355">
        <v>45312</v>
      </c>
      <c r="E430" s="228">
        <v>28967</v>
      </c>
      <c r="F430" s="354">
        <v>0.2</v>
      </c>
      <c r="G430" s="4">
        <v>3275</v>
      </c>
      <c r="H430" s="453"/>
    </row>
    <row r="431" spans="1:8" ht="15.75" x14ac:dyDescent="0.25">
      <c r="A431" s="350" t="s">
        <v>743</v>
      </c>
      <c r="B431" s="359" t="s">
        <v>260</v>
      </c>
      <c r="C431" s="224" t="s">
        <v>84</v>
      </c>
      <c r="D431" s="355">
        <v>45312</v>
      </c>
      <c r="E431" s="423">
        <v>23235.75</v>
      </c>
      <c r="F431" s="354">
        <v>0.2</v>
      </c>
      <c r="G431" s="4">
        <v>3275</v>
      </c>
      <c r="H431" s="453"/>
    </row>
    <row r="432" spans="1:8" ht="15.75" x14ac:dyDescent="0.25">
      <c r="A432" s="350" t="s">
        <v>744</v>
      </c>
      <c r="B432" s="359" t="s">
        <v>695</v>
      </c>
      <c r="C432" s="224" t="s">
        <v>84</v>
      </c>
      <c r="D432" s="355">
        <v>45312</v>
      </c>
      <c r="E432" s="423">
        <v>23235.75</v>
      </c>
      <c r="F432" s="354">
        <v>0.2</v>
      </c>
      <c r="G432" s="4">
        <v>3275</v>
      </c>
      <c r="H432" s="453"/>
    </row>
    <row r="433" spans="1:8" ht="15.75" x14ac:dyDescent="0.25">
      <c r="A433" s="350" t="s">
        <v>745</v>
      </c>
      <c r="B433" s="359" t="s">
        <v>531</v>
      </c>
      <c r="C433" s="224" t="s">
        <v>84</v>
      </c>
      <c r="D433" s="355">
        <v>45312</v>
      </c>
      <c r="E433" s="228">
        <v>26510.75</v>
      </c>
      <c r="F433" s="354">
        <v>0.2</v>
      </c>
      <c r="G433" s="4">
        <v>3275</v>
      </c>
      <c r="H433" s="453"/>
    </row>
    <row r="434" spans="1:8" ht="15.75" x14ac:dyDescent="0.25">
      <c r="A434" s="350" t="s">
        <v>746</v>
      </c>
      <c r="B434" s="359" t="s">
        <v>67</v>
      </c>
      <c r="C434" s="224" t="s">
        <v>84</v>
      </c>
      <c r="D434" s="355">
        <v>45312</v>
      </c>
      <c r="E434" s="423">
        <v>23235.75</v>
      </c>
      <c r="F434" s="354">
        <v>0.2</v>
      </c>
      <c r="G434" s="4">
        <v>3275</v>
      </c>
      <c r="H434" s="453"/>
    </row>
    <row r="435" spans="1:8" ht="15.75" x14ac:dyDescent="0.25">
      <c r="A435" s="350" t="s">
        <v>747</v>
      </c>
      <c r="B435" s="359" t="s">
        <v>68</v>
      </c>
      <c r="C435" s="224" t="s">
        <v>84</v>
      </c>
      <c r="D435" s="355">
        <v>45312</v>
      </c>
      <c r="E435" s="423">
        <v>24545.75</v>
      </c>
      <c r="F435" s="354">
        <v>0.2</v>
      </c>
      <c r="G435" s="4">
        <v>3275</v>
      </c>
      <c r="H435" s="453"/>
    </row>
    <row r="436" spans="1:8" ht="15.75" x14ac:dyDescent="0.25">
      <c r="A436" s="350" t="s">
        <v>748</v>
      </c>
      <c r="B436" s="359" t="s">
        <v>263</v>
      </c>
      <c r="C436" s="224" t="s">
        <v>84</v>
      </c>
      <c r="D436" s="355">
        <v>45312</v>
      </c>
      <c r="E436" s="228">
        <v>25397.25</v>
      </c>
      <c r="F436" s="354">
        <v>0.2</v>
      </c>
      <c r="G436" s="4">
        <v>3275</v>
      </c>
      <c r="H436" s="453"/>
    </row>
    <row r="437" spans="1:8" ht="15.75" x14ac:dyDescent="0.25">
      <c r="A437" s="350" t="s">
        <v>749</v>
      </c>
      <c r="B437" s="359" t="s">
        <v>261</v>
      </c>
      <c r="C437" s="224" t="s">
        <v>84</v>
      </c>
      <c r="D437" s="355">
        <v>45312</v>
      </c>
      <c r="E437" s="423">
        <v>27034.75</v>
      </c>
      <c r="F437" s="354">
        <v>0.2</v>
      </c>
      <c r="G437" s="4">
        <v>3275</v>
      </c>
      <c r="H437" s="453"/>
    </row>
    <row r="438" spans="1:8" ht="15.75" x14ac:dyDescent="0.25">
      <c r="A438" s="350" t="s">
        <v>750</v>
      </c>
      <c r="B438" s="359" t="s">
        <v>262</v>
      </c>
      <c r="C438" s="224" t="s">
        <v>84</v>
      </c>
      <c r="D438" s="355">
        <v>45312</v>
      </c>
      <c r="E438" s="423">
        <v>28443</v>
      </c>
      <c r="F438" s="354">
        <v>0.2</v>
      </c>
      <c r="G438" s="4">
        <v>3275</v>
      </c>
      <c r="H438" s="453"/>
    </row>
    <row r="439" spans="1:8" ht="15.75" x14ac:dyDescent="0.25">
      <c r="A439" s="350" t="s">
        <v>751</v>
      </c>
      <c r="B439" s="359" t="s">
        <v>430</v>
      </c>
      <c r="C439" s="224" t="s">
        <v>84</v>
      </c>
      <c r="D439" s="355">
        <v>45312</v>
      </c>
      <c r="E439" s="228">
        <v>29785.75</v>
      </c>
      <c r="F439" s="354">
        <v>0.2</v>
      </c>
      <c r="G439" s="4">
        <v>3275</v>
      </c>
      <c r="H439" s="453"/>
    </row>
    <row r="440" spans="1:8" ht="15.75" x14ac:dyDescent="0.25">
      <c r="A440" s="350" t="s">
        <v>752</v>
      </c>
      <c r="B440" s="359" t="s">
        <v>64</v>
      </c>
      <c r="C440" s="224" t="s">
        <v>84</v>
      </c>
      <c r="D440" s="355">
        <v>45312</v>
      </c>
      <c r="E440" s="423">
        <v>29229</v>
      </c>
      <c r="F440" s="354">
        <v>0.2</v>
      </c>
      <c r="G440" s="4">
        <v>3275</v>
      </c>
      <c r="H440" s="453"/>
    </row>
    <row r="441" spans="1:8" ht="15.75" x14ac:dyDescent="0.25">
      <c r="A441" s="350" t="s">
        <v>753</v>
      </c>
      <c r="B441" s="359" t="s">
        <v>539</v>
      </c>
      <c r="C441" s="224" t="s">
        <v>84</v>
      </c>
      <c r="D441" s="355">
        <v>45312</v>
      </c>
      <c r="E441" s="423">
        <v>24054.5</v>
      </c>
      <c r="F441" s="354">
        <v>0.2</v>
      </c>
      <c r="G441" s="4">
        <v>3275</v>
      </c>
      <c r="H441" s="453"/>
    </row>
    <row r="442" spans="1:8" ht="15.75" x14ac:dyDescent="0.25">
      <c r="A442" s="350" t="s">
        <v>754</v>
      </c>
      <c r="B442" s="359" t="s">
        <v>540</v>
      </c>
      <c r="C442" s="224" t="s">
        <v>84</v>
      </c>
      <c r="D442" s="355">
        <v>45312</v>
      </c>
      <c r="E442" s="423">
        <v>24054.5</v>
      </c>
      <c r="F442" s="354">
        <v>0.2</v>
      </c>
      <c r="G442" s="4">
        <v>3275</v>
      </c>
      <c r="H442" s="453"/>
    </row>
    <row r="443" spans="1:8" ht="15.75" x14ac:dyDescent="0.25">
      <c r="A443" s="350" t="s">
        <v>769</v>
      </c>
      <c r="B443" s="359" t="s">
        <v>541</v>
      </c>
      <c r="C443" s="224" t="s">
        <v>84</v>
      </c>
      <c r="D443" s="355">
        <v>45312</v>
      </c>
      <c r="E443" s="423">
        <v>32405.75</v>
      </c>
      <c r="F443" s="354">
        <v>0.2</v>
      </c>
      <c r="G443" s="4">
        <v>3275</v>
      </c>
      <c r="H443" s="453"/>
    </row>
    <row r="444" spans="1:8" ht="15.75" x14ac:dyDescent="0.25">
      <c r="A444" s="350" t="s">
        <v>770</v>
      </c>
      <c r="B444" s="359" t="s">
        <v>542</v>
      </c>
      <c r="C444" s="224" t="s">
        <v>84</v>
      </c>
      <c r="D444" s="355">
        <v>45312</v>
      </c>
      <c r="E444" s="228">
        <v>23563.25</v>
      </c>
      <c r="F444" s="354">
        <v>0.2</v>
      </c>
      <c r="G444" s="4">
        <v>3275</v>
      </c>
      <c r="H444" s="453"/>
    </row>
    <row r="445" spans="1:8" ht="15.75" x14ac:dyDescent="0.25">
      <c r="A445" s="350" t="s">
        <v>771</v>
      </c>
      <c r="B445" s="359" t="s">
        <v>124</v>
      </c>
      <c r="C445" s="224" t="s">
        <v>84</v>
      </c>
      <c r="D445" s="355">
        <v>45312</v>
      </c>
      <c r="E445" s="423">
        <v>21107</v>
      </c>
      <c r="F445" s="354">
        <v>0.2</v>
      </c>
      <c r="G445" s="4">
        <v>3275</v>
      </c>
      <c r="H445" s="453"/>
    </row>
    <row r="446" spans="1:8" ht="15.75" x14ac:dyDescent="0.25">
      <c r="A446" s="350" t="s">
        <v>772</v>
      </c>
      <c r="B446" s="359" t="s">
        <v>696</v>
      </c>
      <c r="C446" s="224" t="s">
        <v>84</v>
      </c>
      <c r="D446" s="355">
        <v>45312</v>
      </c>
      <c r="E446" s="423">
        <v>26412.5</v>
      </c>
      <c r="F446" s="354">
        <v>0.2</v>
      </c>
      <c r="G446" s="4">
        <v>3275</v>
      </c>
      <c r="H446" s="453"/>
    </row>
    <row r="447" spans="1:8" s="8" customFormat="1" ht="15.75" x14ac:dyDescent="0.25">
      <c r="A447" s="350" t="s">
        <v>773</v>
      </c>
      <c r="B447" s="359" t="s">
        <v>1640</v>
      </c>
      <c r="C447" s="352" t="s">
        <v>84</v>
      </c>
      <c r="D447" s="355">
        <v>45312</v>
      </c>
      <c r="E447" s="423">
        <v>25397.25</v>
      </c>
      <c r="F447" s="354">
        <v>0.2</v>
      </c>
      <c r="G447" s="4">
        <v>3275</v>
      </c>
      <c r="H447" s="453"/>
    </row>
    <row r="448" spans="1:8" s="8" customFormat="1" ht="15.75" x14ac:dyDescent="0.25">
      <c r="A448" s="350" t="s">
        <v>1664</v>
      </c>
      <c r="B448" s="359" t="s">
        <v>1641</v>
      </c>
      <c r="C448" s="352" t="s">
        <v>84</v>
      </c>
      <c r="D448" s="355">
        <v>45312</v>
      </c>
      <c r="E448" s="423">
        <v>23235.75</v>
      </c>
      <c r="F448" s="354">
        <v>0.2</v>
      </c>
      <c r="G448" s="4">
        <v>3275</v>
      </c>
      <c r="H448" s="453"/>
    </row>
    <row r="449" spans="1:8" s="8" customFormat="1" ht="15.75" x14ac:dyDescent="0.25">
      <c r="A449" s="350" t="s">
        <v>1665</v>
      </c>
      <c r="B449" s="359" t="s">
        <v>118</v>
      </c>
      <c r="C449" s="352" t="s">
        <v>84</v>
      </c>
      <c r="D449" s="355">
        <v>45312</v>
      </c>
      <c r="E449" s="423">
        <v>24218.25</v>
      </c>
      <c r="F449" s="354">
        <v>0.2</v>
      </c>
      <c r="G449" s="4">
        <v>3275</v>
      </c>
      <c r="H449" s="453"/>
    </row>
    <row r="450" spans="1:8" s="8" customFormat="1" ht="15.75" x14ac:dyDescent="0.25">
      <c r="A450" s="350" t="s">
        <v>1666</v>
      </c>
      <c r="B450" s="359" t="s">
        <v>1642</v>
      </c>
      <c r="C450" s="352" t="s">
        <v>84</v>
      </c>
      <c r="D450" s="355">
        <v>45312</v>
      </c>
      <c r="E450" s="423">
        <v>28967</v>
      </c>
      <c r="F450" s="354">
        <v>0.2</v>
      </c>
      <c r="G450" s="4">
        <v>3275</v>
      </c>
      <c r="H450" s="453"/>
    </row>
    <row r="451" spans="1:8" s="8" customFormat="1" ht="15.75" x14ac:dyDescent="0.25">
      <c r="A451" s="350" t="s">
        <v>1667</v>
      </c>
      <c r="B451" s="359" t="s">
        <v>123</v>
      </c>
      <c r="C451" s="352" t="s">
        <v>84</v>
      </c>
      <c r="D451" s="355">
        <v>45312</v>
      </c>
      <c r="E451" s="423">
        <v>28967</v>
      </c>
      <c r="F451" s="354">
        <v>0.2</v>
      </c>
      <c r="G451" s="4">
        <v>3275</v>
      </c>
      <c r="H451" s="453"/>
    </row>
    <row r="452" spans="1:8" s="8" customFormat="1" ht="15.75" x14ac:dyDescent="0.25">
      <c r="A452" s="350" t="s">
        <v>1668</v>
      </c>
      <c r="B452" s="359" t="s">
        <v>129</v>
      </c>
      <c r="C452" s="352" t="s">
        <v>84</v>
      </c>
      <c r="D452" s="355">
        <v>45312</v>
      </c>
      <c r="E452" s="423">
        <v>23235.75</v>
      </c>
      <c r="F452" s="354">
        <v>0.2</v>
      </c>
      <c r="G452" s="4">
        <v>3275</v>
      </c>
      <c r="H452" s="453"/>
    </row>
    <row r="453" spans="1:8" s="8" customFormat="1" ht="15.75" x14ac:dyDescent="0.25">
      <c r="A453" s="350" t="s">
        <v>1669</v>
      </c>
      <c r="B453" s="359" t="s">
        <v>1399</v>
      </c>
      <c r="C453" s="352" t="s">
        <v>84</v>
      </c>
      <c r="D453" s="355">
        <v>45312</v>
      </c>
      <c r="E453" s="423">
        <v>25888.5</v>
      </c>
      <c r="F453" s="354">
        <v>0.2</v>
      </c>
      <c r="G453" s="4">
        <v>3275</v>
      </c>
      <c r="H453" s="453"/>
    </row>
    <row r="454" spans="1:8" s="8" customFormat="1" ht="15.75" x14ac:dyDescent="0.25">
      <c r="A454" s="350" t="s">
        <v>1670</v>
      </c>
      <c r="B454" s="359" t="s">
        <v>1706</v>
      </c>
      <c r="C454" s="352" t="s">
        <v>84</v>
      </c>
      <c r="D454" s="355">
        <v>45312</v>
      </c>
      <c r="E454" s="423">
        <v>23610.57</v>
      </c>
      <c r="F454" s="354">
        <v>0.2</v>
      </c>
      <c r="G454" s="4">
        <v>3275</v>
      </c>
      <c r="H454" s="453"/>
    </row>
    <row r="455" spans="1:8" s="8" customFormat="1" ht="15.75" x14ac:dyDescent="0.25">
      <c r="A455" s="350" t="s">
        <v>1731</v>
      </c>
      <c r="B455" s="359" t="s">
        <v>1707</v>
      </c>
      <c r="C455" s="224" t="s">
        <v>84</v>
      </c>
      <c r="D455" s="355">
        <v>45312</v>
      </c>
      <c r="E455" s="423">
        <v>23610.57</v>
      </c>
      <c r="F455" s="354">
        <v>0.2</v>
      </c>
      <c r="G455" s="4">
        <v>3275</v>
      </c>
      <c r="H455" s="453"/>
    </row>
    <row r="456" spans="1:8" s="8" customFormat="1" ht="15.75" x14ac:dyDescent="0.25">
      <c r="A456" s="350" t="s">
        <v>1732</v>
      </c>
      <c r="B456" s="359" t="s">
        <v>1708</v>
      </c>
      <c r="C456" s="352" t="s">
        <v>84</v>
      </c>
      <c r="D456" s="355">
        <v>45312</v>
      </c>
      <c r="E456" s="423">
        <v>24625.82</v>
      </c>
      <c r="F456" s="354">
        <v>0.2</v>
      </c>
      <c r="G456" s="4">
        <v>3275</v>
      </c>
      <c r="H456" s="453"/>
    </row>
    <row r="457" spans="1:8" s="8" customFormat="1" ht="15.75" x14ac:dyDescent="0.25">
      <c r="A457" s="350" t="s">
        <v>1733</v>
      </c>
      <c r="B457" s="359" t="s">
        <v>1709</v>
      </c>
      <c r="C457" s="352" t="s">
        <v>84</v>
      </c>
      <c r="D457" s="355">
        <v>45312</v>
      </c>
      <c r="E457" s="423">
        <v>21580</v>
      </c>
      <c r="F457" s="354">
        <v>0.2</v>
      </c>
      <c r="G457" s="4">
        <v>3275</v>
      </c>
      <c r="H457" s="453"/>
    </row>
    <row r="458" spans="1:8" s="8" customFormat="1" ht="15.75" x14ac:dyDescent="0.25">
      <c r="A458" s="350" t="s">
        <v>1734</v>
      </c>
      <c r="B458" s="359" t="s">
        <v>1710</v>
      </c>
      <c r="C458" s="352" t="s">
        <v>84</v>
      </c>
      <c r="D458" s="355">
        <v>45312</v>
      </c>
      <c r="E458" s="423">
        <v>25924.880000000001</v>
      </c>
      <c r="F458" s="354">
        <v>0.2</v>
      </c>
      <c r="G458" s="4">
        <v>3275</v>
      </c>
      <c r="H458" s="453"/>
    </row>
    <row r="459" spans="1:8" ht="15.75" x14ac:dyDescent="0.25">
      <c r="A459" s="350" t="s">
        <v>691</v>
      </c>
      <c r="B459" s="369" t="s">
        <v>702</v>
      </c>
      <c r="C459" s="224"/>
      <c r="D459" s="355"/>
      <c r="E459" s="423"/>
      <c r="F459" s="354"/>
      <c r="G459" s="4">
        <v>3275</v>
      </c>
      <c r="H459" s="453"/>
    </row>
    <row r="460" spans="1:8" ht="15.75" x14ac:dyDescent="0.25">
      <c r="A460" s="350" t="s">
        <v>755</v>
      </c>
      <c r="B460" s="359" t="s">
        <v>70</v>
      </c>
      <c r="C460" s="224" t="s">
        <v>84</v>
      </c>
      <c r="D460" s="355">
        <v>45312</v>
      </c>
      <c r="E460" s="228">
        <v>19657.48</v>
      </c>
      <c r="F460" s="354">
        <v>0.2</v>
      </c>
      <c r="G460" s="4">
        <v>3275</v>
      </c>
      <c r="H460" s="453"/>
    </row>
    <row r="461" spans="1:8" ht="15.75" x14ac:dyDescent="0.25">
      <c r="A461" s="350" t="s">
        <v>756</v>
      </c>
      <c r="B461" s="359" t="s">
        <v>71</v>
      </c>
      <c r="C461" s="224" t="s">
        <v>84</v>
      </c>
      <c r="D461" s="355">
        <v>45312</v>
      </c>
      <c r="E461" s="423">
        <v>20148.73</v>
      </c>
      <c r="F461" s="354">
        <v>0.2</v>
      </c>
      <c r="G461" s="4">
        <v>3275</v>
      </c>
      <c r="H461" s="453"/>
    </row>
    <row r="462" spans="1:8" ht="15.75" x14ac:dyDescent="0.25">
      <c r="A462" s="350" t="s">
        <v>1513</v>
      </c>
      <c r="B462" s="359" t="s">
        <v>72</v>
      </c>
      <c r="C462" s="224" t="s">
        <v>84</v>
      </c>
      <c r="D462" s="355">
        <v>45312</v>
      </c>
      <c r="E462" s="423">
        <v>21131.23</v>
      </c>
      <c r="F462" s="354">
        <v>0.2</v>
      </c>
      <c r="G462" s="4">
        <v>3275</v>
      </c>
      <c r="H462" s="453"/>
    </row>
    <row r="463" spans="1:8" ht="15.75" x14ac:dyDescent="0.25">
      <c r="A463" s="350" t="s">
        <v>1514</v>
      </c>
      <c r="B463" s="359" t="s">
        <v>530</v>
      </c>
      <c r="C463" s="224" t="s">
        <v>84</v>
      </c>
      <c r="D463" s="355">
        <v>45312</v>
      </c>
      <c r="E463" s="228">
        <v>12779.98</v>
      </c>
      <c r="F463" s="354">
        <v>0.2</v>
      </c>
      <c r="G463" s="4">
        <v>3275</v>
      </c>
      <c r="H463" s="453"/>
    </row>
    <row r="464" spans="1:8" ht="15.75" x14ac:dyDescent="0.25">
      <c r="A464" s="350" t="s">
        <v>1515</v>
      </c>
      <c r="B464" s="359" t="s">
        <v>117</v>
      </c>
      <c r="C464" s="224" t="s">
        <v>84</v>
      </c>
      <c r="D464" s="355">
        <v>45312</v>
      </c>
      <c r="E464" s="423">
        <v>22604.98</v>
      </c>
      <c r="F464" s="354">
        <v>0.2</v>
      </c>
      <c r="G464" s="4">
        <v>3275</v>
      </c>
      <c r="H464" s="453"/>
    </row>
    <row r="465" spans="1:8" ht="15.75" x14ac:dyDescent="0.25">
      <c r="A465" s="350" t="s">
        <v>1516</v>
      </c>
      <c r="B465" s="359" t="s">
        <v>260</v>
      </c>
      <c r="C465" s="224" t="s">
        <v>84</v>
      </c>
      <c r="D465" s="355">
        <v>45312</v>
      </c>
      <c r="E465" s="423">
        <v>16873.73</v>
      </c>
      <c r="F465" s="354">
        <v>0.2</v>
      </c>
      <c r="G465" s="4">
        <v>3275</v>
      </c>
      <c r="H465" s="453"/>
    </row>
    <row r="466" spans="1:8" ht="15.75" x14ac:dyDescent="0.25">
      <c r="A466" s="350" t="s">
        <v>1517</v>
      </c>
      <c r="B466" s="359" t="s">
        <v>695</v>
      </c>
      <c r="C466" s="224" t="s">
        <v>84</v>
      </c>
      <c r="D466" s="355">
        <v>45312</v>
      </c>
      <c r="E466" s="228">
        <v>16873.73</v>
      </c>
      <c r="F466" s="354">
        <v>0.2</v>
      </c>
      <c r="G466" s="4">
        <v>3275</v>
      </c>
      <c r="H466" s="453"/>
    </row>
    <row r="467" spans="1:8" ht="15.75" x14ac:dyDescent="0.25">
      <c r="A467" s="350" t="s">
        <v>1518</v>
      </c>
      <c r="B467" s="359" t="s">
        <v>531</v>
      </c>
      <c r="C467" s="224" t="s">
        <v>84</v>
      </c>
      <c r="D467" s="355">
        <v>45312</v>
      </c>
      <c r="E467" s="423">
        <v>20148.73</v>
      </c>
      <c r="F467" s="354">
        <v>0.2</v>
      </c>
      <c r="G467" s="4">
        <v>3275</v>
      </c>
      <c r="H467" s="453"/>
    </row>
    <row r="468" spans="1:8" ht="15.75" x14ac:dyDescent="0.25">
      <c r="A468" s="350" t="s">
        <v>1519</v>
      </c>
      <c r="B468" s="359" t="s">
        <v>67</v>
      </c>
      <c r="C468" s="224" t="s">
        <v>84</v>
      </c>
      <c r="D468" s="355">
        <v>45312</v>
      </c>
      <c r="E468" s="423">
        <v>16873.73</v>
      </c>
      <c r="F468" s="354">
        <v>0.2</v>
      </c>
      <c r="G468" s="4">
        <v>3275</v>
      </c>
      <c r="H468" s="453"/>
    </row>
    <row r="469" spans="1:8" ht="15.75" x14ac:dyDescent="0.25">
      <c r="A469" s="350" t="s">
        <v>1520</v>
      </c>
      <c r="B469" s="359" t="s">
        <v>68</v>
      </c>
      <c r="C469" s="224" t="s">
        <v>84</v>
      </c>
      <c r="D469" s="355">
        <v>45312</v>
      </c>
      <c r="E469" s="228">
        <v>18183.73</v>
      </c>
      <c r="F469" s="354">
        <v>0.2</v>
      </c>
      <c r="G469" s="4">
        <v>3275</v>
      </c>
      <c r="H469" s="453"/>
    </row>
    <row r="470" spans="1:8" ht="15.75" x14ac:dyDescent="0.25">
      <c r="A470" s="350" t="s">
        <v>1521</v>
      </c>
      <c r="B470" s="359" t="s">
        <v>263</v>
      </c>
      <c r="C470" s="224" t="s">
        <v>84</v>
      </c>
      <c r="D470" s="355">
        <v>45312</v>
      </c>
      <c r="E470" s="423">
        <v>19035.23</v>
      </c>
      <c r="F470" s="354">
        <v>0.2</v>
      </c>
      <c r="G470" s="4">
        <v>3275</v>
      </c>
      <c r="H470" s="453"/>
    </row>
    <row r="471" spans="1:8" ht="15.75" x14ac:dyDescent="0.25">
      <c r="A471" s="350" t="s">
        <v>1522</v>
      </c>
      <c r="B471" s="359" t="s">
        <v>261</v>
      </c>
      <c r="C471" s="224" t="s">
        <v>84</v>
      </c>
      <c r="D471" s="355">
        <v>45312</v>
      </c>
      <c r="E471" s="423">
        <v>20672.73</v>
      </c>
      <c r="F471" s="354">
        <v>0.2</v>
      </c>
      <c r="G471" s="4">
        <v>3275</v>
      </c>
      <c r="H471" s="453"/>
    </row>
    <row r="472" spans="1:8" ht="15.75" x14ac:dyDescent="0.25">
      <c r="A472" s="350" t="s">
        <v>1523</v>
      </c>
      <c r="B472" s="359" t="s">
        <v>262</v>
      </c>
      <c r="C472" s="224" t="s">
        <v>84</v>
      </c>
      <c r="D472" s="355">
        <v>45312</v>
      </c>
      <c r="E472" s="423">
        <v>22080.98</v>
      </c>
      <c r="F472" s="354">
        <v>0.2</v>
      </c>
      <c r="G472" s="4">
        <v>3275</v>
      </c>
      <c r="H472" s="453"/>
    </row>
    <row r="473" spans="1:8" ht="15.75" x14ac:dyDescent="0.25">
      <c r="A473" s="350" t="s">
        <v>1524</v>
      </c>
      <c r="B473" s="359" t="s">
        <v>430</v>
      </c>
      <c r="C473" s="224" t="s">
        <v>84</v>
      </c>
      <c r="D473" s="355">
        <v>45312</v>
      </c>
      <c r="E473" s="228">
        <v>23423.73</v>
      </c>
      <c r="F473" s="354">
        <v>0.2</v>
      </c>
      <c r="G473" s="4">
        <v>3275</v>
      </c>
      <c r="H473" s="453"/>
    </row>
    <row r="474" spans="1:8" ht="15.75" x14ac:dyDescent="0.25">
      <c r="A474" s="350" t="s">
        <v>1525</v>
      </c>
      <c r="B474" s="359" t="s">
        <v>64</v>
      </c>
      <c r="C474" s="224" t="s">
        <v>84</v>
      </c>
      <c r="D474" s="355">
        <v>45312</v>
      </c>
      <c r="E474" s="423">
        <v>22866.98</v>
      </c>
      <c r="F474" s="354">
        <v>0.2</v>
      </c>
      <c r="G474" s="4">
        <v>3275</v>
      </c>
      <c r="H474" s="453"/>
    </row>
    <row r="475" spans="1:8" ht="15.75" x14ac:dyDescent="0.25">
      <c r="A475" s="350" t="s">
        <v>1526</v>
      </c>
      <c r="B475" s="359" t="s">
        <v>539</v>
      </c>
      <c r="C475" s="224" t="s">
        <v>84</v>
      </c>
      <c r="D475" s="355">
        <v>45312</v>
      </c>
      <c r="E475" s="423">
        <v>17692.48</v>
      </c>
      <c r="F475" s="354">
        <v>0.2</v>
      </c>
      <c r="G475" s="4">
        <v>3275</v>
      </c>
      <c r="H475" s="453"/>
    </row>
    <row r="476" spans="1:8" ht="15.75" x14ac:dyDescent="0.25">
      <c r="A476" s="350" t="s">
        <v>1527</v>
      </c>
      <c r="B476" s="359" t="s">
        <v>540</v>
      </c>
      <c r="C476" s="224" t="s">
        <v>84</v>
      </c>
      <c r="D476" s="355">
        <v>45312</v>
      </c>
      <c r="E476" s="228">
        <v>17692.48</v>
      </c>
      <c r="F476" s="354">
        <v>0.2</v>
      </c>
      <c r="G476" s="4">
        <v>3275</v>
      </c>
      <c r="H476" s="453"/>
    </row>
    <row r="477" spans="1:8" ht="15.75" x14ac:dyDescent="0.25">
      <c r="A477" s="350" t="s">
        <v>1528</v>
      </c>
      <c r="B477" s="359" t="s">
        <v>541</v>
      </c>
      <c r="C477" s="224" t="s">
        <v>84</v>
      </c>
      <c r="D477" s="355">
        <v>45312</v>
      </c>
      <c r="E477" s="423">
        <v>26043.73</v>
      </c>
      <c r="F477" s="354">
        <v>0.2</v>
      </c>
      <c r="G477" s="4">
        <v>3275</v>
      </c>
      <c r="H477" s="453"/>
    </row>
    <row r="478" spans="1:8" ht="15.75" x14ac:dyDescent="0.25">
      <c r="A478" s="350" t="s">
        <v>1529</v>
      </c>
      <c r="B478" s="359" t="s">
        <v>542</v>
      </c>
      <c r="C478" s="224" t="s">
        <v>84</v>
      </c>
      <c r="D478" s="355">
        <v>45312</v>
      </c>
      <c r="E478" s="423">
        <v>17201.23</v>
      </c>
      <c r="F478" s="354">
        <v>0.2</v>
      </c>
      <c r="G478" s="4">
        <v>3275</v>
      </c>
      <c r="H478" s="453"/>
    </row>
    <row r="479" spans="1:8" ht="15.75" x14ac:dyDescent="0.25">
      <c r="A479" s="350" t="s">
        <v>1530</v>
      </c>
      <c r="B479" s="359" t="s">
        <v>124</v>
      </c>
      <c r="C479" s="224" t="s">
        <v>84</v>
      </c>
      <c r="D479" s="355">
        <v>45312</v>
      </c>
      <c r="E479" s="228">
        <v>14744.98</v>
      </c>
      <c r="F479" s="354">
        <v>0.2</v>
      </c>
      <c r="G479" s="4">
        <v>3275</v>
      </c>
      <c r="H479" s="453"/>
    </row>
    <row r="480" spans="1:8" ht="15.75" x14ac:dyDescent="0.25">
      <c r="A480" s="350" t="s">
        <v>1531</v>
      </c>
      <c r="B480" s="359" t="s">
        <v>696</v>
      </c>
      <c r="C480" s="224" t="s">
        <v>84</v>
      </c>
      <c r="D480" s="355">
        <v>45312</v>
      </c>
      <c r="E480" s="423">
        <v>20050.48</v>
      </c>
      <c r="F480" s="354">
        <v>0.2</v>
      </c>
      <c r="G480" s="4">
        <v>3275</v>
      </c>
      <c r="H480" s="453"/>
    </row>
    <row r="481" spans="1:8" s="8" customFormat="1" ht="15.75" x14ac:dyDescent="0.25">
      <c r="A481" s="350" t="s">
        <v>1532</v>
      </c>
      <c r="B481" s="359" t="s">
        <v>1640</v>
      </c>
      <c r="C481" s="352" t="s">
        <v>84</v>
      </c>
      <c r="D481" s="355">
        <v>45312</v>
      </c>
      <c r="E481" s="423">
        <v>19035.23</v>
      </c>
      <c r="F481" s="354">
        <v>0.2</v>
      </c>
      <c r="G481" s="4">
        <v>3275</v>
      </c>
      <c r="H481" s="453"/>
    </row>
    <row r="482" spans="1:8" s="8" customFormat="1" ht="15.75" x14ac:dyDescent="0.25">
      <c r="A482" s="350" t="s">
        <v>1671</v>
      </c>
      <c r="B482" s="359" t="s">
        <v>1641</v>
      </c>
      <c r="C482" s="352" t="s">
        <v>84</v>
      </c>
      <c r="D482" s="355">
        <v>45312</v>
      </c>
      <c r="E482" s="423">
        <v>16873.73</v>
      </c>
      <c r="F482" s="354">
        <v>0.2</v>
      </c>
      <c r="G482" s="4">
        <v>3275</v>
      </c>
      <c r="H482" s="453"/>
    </row>
    <row r="483" spans="1:8" s="8" customFormat="1" ht="15.75" x14ac:dyDescent="0.25">
      <c r="A483" s="350" t="s">
        <v>1672</v>
      </c>
      <c r="B483" s="359" t="s">
        <v>118</v>
      </c>
      <c r="C483" s="352" t="s">
        <v>84</v>
      </c>
      <c r="D483" s="355">
        <v>45312</v>
      </c>
      <c r="E483" s="423">
        <v>17856.23</v>
      </c>
      <c r="F483" s="354">
        <v>0.2</v>
      </c>
      <c r="G483" s="4">
        <v>3275</v>
      </c>
      <c r="H483" s="453"/>
    </row>
    <row r="484" spans="1:8" s="8" customFormat="1" ht="15.75" x14ac:dyDescent="0.25">
      <c r="A484" s="350" t="s">
        <v>1673</v>
      </c>
      <c r="B484" s="359" t="s">
        <v>1642</v>
      </c>
      <c r="C484" s="352" t="s">
        <v>84</v>
      </c>
      <c r="D484" s="355">
        <v>45312</v>
      </c>
      <c r="E484" s="423">
        <v>22604.98</v>
      </c>
      <c r="F484" s="354">
        <v>0.2</v>
      </c>
      <c r="G484" s="4">
        <v>3275</v>
      </c>
      <c r="H484" s="453"/>
    </row>
    <row r="485" spans="1:8" s="8" customFormat="1" ht="15.75" x14ac:dyDescent="0.25">
      <c r="A485" s="350" t="s">
        <v>1674</v>
      </c>
      <c r="B485" s="359" t="s">
        <v>123</v>
      </c>
      <c r="C485" s="352" t="s">
        <v>84</v>
      </c>
      <c r="D485" s="355">
        <v>45312</v>
      </c>
      <c r="E485" s="423">
        <v>22604.98</v>
      </c>
      <c r="F485" s="354">
        <v>0.2</v>
      </c>
      <c r="G485" s="4">
        <v>3275</v>
      </c>
      <c r="H485" s="453"/>
    </row>
    <row r="486" spans="1:8" s="8" customFormat="1" ht="15.75" x14ac:dyDescent="0.25">
      <c r="A486" s="350" t="s">
        <v>1675</v>
      </c>
      <c r="B486" s="359" t="s">
        <v>129</v>
      </c>
      <c r="C486" s="352" t="s">
        <v>84</v>
      </c>
      <c r="D486" s="355">
        <v>45312</v>
      </c>
      <c r="E486" s="423">
        <v>16873.73</v>
      </c>
      <c r="F486" s="354">
        <v>0.2</v>
      </c>
      <c r="G486" s="4">
        <v>3275</v>
      </c>
      <c r="H486" s="453"/>
    </row>
    <row r="487" spans="1:8" s="8" customFormat="1" ht="15.75" x14ac:dyDescent="0.25">
      <c r="A487" s="350" t="s">
        <v>1676</v>
      </c>
      <c r="B487" s="359" t="s">
        <v>1399</v>
      </c>
      <c r="C487" s="352" t="s">
        <v>84</v>
      </c>
      <c r="D487" s="355">
        <v>45312</v>
      </c>
      <c r="E487" s="423">
        <v>19526.48</v>
      </c>
      <c r="F487" s="354">
        <v>0.2</v>
      </c>
      <c r="G487" s="4">
        <v>3275</v>
      </c>
      <c r="H487" s="453"/>
    </row>
    <row r="488" spans="1:8" s="8" customFormat="1" ht="15.75" x14ac:dyDescent="0.25">
      <c r="A488" s="350" t="s">
        <v>1677</v>
      </c>
      <c r="B488" s="359" t="s">
        <v>1706</v>
      </c>
      <c r="C488" s="352" t="s">
        <v>84</v>
      </c>
      <c r="D488" s="355">
        <v>45312</v>
      </c>
      <c r="E488" s="423">
        <v>18492.98</v>
      </c>
      <c r="F488" s="354">
        <v>0.2</v>
      </c>
      <c r="G488" s="4">
        <v>3275</v>
      </c>
      <c r="H488" s="453"/>
    </row>
    <row r="489" spans="1:8" s="8" customFormat="1" ht="15.75" x14ac:dyDescent="0.25">
      <c r="A489" s="350" t="s">
        <v>1735</v>
      </c>
      <c r="B489" s="359" t="s">
        <v>1707</v>
      </c>
      <c r="C489" s="224" t="s">
        <v>84</v>
      </c>
      <c r="D489" s="355">
        <v>45312</v>
      </c>
      <c r="E489" s="423">
        <v>18492.98</v>
      </c>
      <c r="F489" s="354">
        <v>0.2</v>
      </c>
      <c r="G489" s="4">
        <v>3275</v>
      </c>
      <c r="H489" s="453"/>
    </row>
    <row r="490" spans="1:8" s="8" customFormat="1" ht="15.75" x14ac:dyDescent="0.25">
      <c r="A490" s="350" t="s">
        <v>1736</v>
      </c>
      <c r="B490" s="359" t="s">
        <v>1708</v>
      </c>
      <c r="C490" s="352" t="s">
        <v>84</v>
      </c>
      <c r="D490" s="355">
        <v>45312</v>
      </c>
      <c r="E490" s="423">
        <v>19508.23</v>
      </c>
      <c r="F490" s="354">
        <v>0.2</v>
      </c>
      <c r="G490" s="4">
        <v>3275</v>
      </c>
      <c r="H490" s="453"/>
    </row>
    <row r="491" spans="1:8" s="8" customFormat="1" ht="15.75" x14ac:dyDescent="0.25">
      <c r="A491" s="350" t="s">
        <v>1737</v>
      </c>
      <c r="B491" s="359" t="s">
        <v>1709</v>
      </c>
      <c r="C491" s="352" t="s">
        <v>84</v>
      </c>
      <c r="D491" s="355">
        <v>45312</v>
      </c>
      <c r="E491" s="423">
        <v>16462.48</v>
      </c>
      <c r="F491" s="354">
        <v>0.2</v>
      </c>
      <c r="G491" s="4">
        <v>3275</v>
      </c>
      <c r="H491" s="453"/>
    </row>
    <row r="492" spans="1:8" s="8" customFormat="1" ht="15.75" x14ac:dyDescent="0.25">
      <c r="A492" s="350" t="s">
        <v>1738</v>
      </c>
      <c r="B492" s="359" t="s">
        <v>1710</v>
      </c>
      <c r="C492" s="352" t="s">
        <v>84</v>
      </c>
      <c r="D492" s="355">
        <v>45312</v>
      </c>
      <c r="E492" s="423">
        <v>19508.23</v>
      </c>
      <c r="F492" s="354">
        <v>0.2</v>
      </c>
      <c r="G492" s="4">
        <v>3275</v>
      </c>
      <c r="H492" s="453"/>
    </row>
    <row r="493" spans="1:8" s="8" customFormat="1" ht="15.75" x14ac:dyDescent="0.25">
      <c r="A493" s="350" t="s">
        <v>1533</v>
      </c>
      <c r="B493" s="369" t="s">
        <v>1402</v>
      </c>
      <c r="C493" s="352"/>
      <c r="D493" s="355"/>
      <c r="E493" s="228"/>
      <c r="F493" s="354"/>
      <c r="G493" s="4">
        <v>3275</v>
      </c>
      <c r="H493" s="453"/>
    </row>
    <row r="494" spans="1:8" ht="15.75" x14ac:dyDescent="0.25">
      <c r="A494" s="350" t="s">
        <v>1534</v>
      </c>
      <c r="B494" s="359" t="s">
        <v>70</v>
      </c>
      <c r="C494" s="224" t="s">
        <v>84</v>
      </c>
      <c r="D494" s="355">
        <v>45312</v>
      </c>
      <c r="E494" s="423">
        <v>19441.5</v>
      </c>
      <c r="F494" s="354">
        <v>0.2</v>
      </c>
      <c r="G494" s="4">
        <v>3275</v>
      </c>
      <c r="H494" s="453"/>
    </row>
    <row r="495" spans="1:8" ht="15.75" x14ac:dyDescent="0.25">
      <c r="A495" s="350" t="s">
        <v>1535</v>
      </c>
      <c r="B495" s="359" t="s">
        <v>71</v>
      </c>
      <c r="C495" s="224" t="s">
        <v>84</v>
      </c>
      <c r="D495" s="355">
        <v>45312</v>
      </c>
      <c r="E495" s="423">
        <v>19932.75</v>
      </c>
      <c r="F495" s="354">
        <v>0.2</v>
      </c>
      <c r="G495" s="4">
        <v>3275</v>
      </c>
      <c r="H495" s="453"/>
    </row>
    <row r="496" spans="1:8" ht="15.75" x14ac:dyDescent="0.25">
      <c r="A496" s="350" t="s">
        <v>757</v>
      </c>
      <c r="B496" s="359" t="s">
        <v>72</v>
      </c>
      <c r="C496" s="224" t="s">
        <v>84</v>
      </c>
      <c r="D496" s="355">
        <v>45312</v>
      </c>
      <c r="E496" s="423">
        <v>20836.25</v>
      </c>
      <c r="F496" s="354">
        <v>0.2</v>
      </c>
      <c r="G496" s="4">
        <v>3275</v>
      </c>
      <c r="H496" s="453"/>
    </row>
    <row r="497" spans="1:8" ht="15.75" x14ac:dyDescent="0.25">
      <c r="A497" s="350" t="s">
        <v>1536</v>
      </c>
      <c r="B497" s="359" t="s">
        <v>530</v>
      </c>
      <c r="C497" s="224" t="s">
        <v>84</v>
      </c>
      <c r="D497" s="355">
        <v>45312</v>
      </c>
      <c r="E497" s="423">
        <v>12485</v>
      </c>
      <c r="F497" s="354">
        <v>0.2</v>
      </c>
      <c r="G497" s="4">
        <v>3275</v>
      </c>
      <c r="H497" s="453"/>
    </row>
    <row r="498" spans="1:8" ht="15.75" x14ac:dyDescent="0.25">
      <c r="A498" s="350" t="s">
        <v>1537</v>
      </c>
      <c r="B498" s="359" t="s">
        <v>117</v>
      </c>
      <c r="C498" s="224" t="s">
        <v>84</v>
      </c>
      <c r="D498" s="355">
        <v>45312</v>
      </c>
      <c r="E498" s="228">
        <v>22310</v>
      </c>
      <c r="F498" s="354">
        <v>0.2</v>
      </c>
      <c r="G498" s="4">
        <v>3275</v>
      </c>
      <c r="H498" s="453"/>
    </row>
    <row r="499" spans="1:8" ht="15.75" x14ac:dyDescent="0.25">
      <c r="A499" s="350" t="s">
        <v>1538</v>
      </c>
      <c r="B499" s="359" t="s">
        <v>260</v>
      </c>
      <c r="C499" s="224" t="s">
        <v>84</v>
      </c>
      <c r="D499" s="355">
        <v>45312</v>
      </c>
      <c r="E499" s="423">
        <v>16578.75</v>
      </c>
      <c r="F499" s="354">
        <v>0.2</v>
      </c>
      <c r="G499" s="4">
        <v>3275</v>
      </c>
      <c r="H499" s="453"/>
    </row>
    <row r="500" spans="1:8" ht="15.75" x14ac:dyDescent="0.25">
      <c r="A500" s="350" t="s">
        <v>1539</v>
      </c>
      <c r="B500" s="359" t="s">
        <v>695</v>
      </c>
      <c r="C500" s="224" t="s">
        <v>84</v>
      </c>
      <c r="D500" s="355">
        <v>45312</v>
      </c>
      <c r="E500" s="423">
        <v>16578.75</v>
      </c>
      <c r="F500" s="354">
        <v>0.2</v>
      </c>
      <c r="G500" s="4">
        <v>3275</v>
      </c>
      <c r="H500" s="453"/>
    </row>
    <row r="501" spans="1:8" ht="15.75" x14ac:dyDescent="0.25">
      <c r="A501" s="350" t="s">
        <v>1540</v>
      </c>
      <c r="B501" s="359" t="s">
        <v>531</v>
      </c>
      <c r="C501" s="224" t="s">
        <v>84</v>
      </c>
      <c r="D501" s="355">
        <v>45312</v>
      </c>
      <c r="E501" s="423">
        <v>19853.75</v>
      </c>
      <c r="F501" s="354">
        <v>0.2</v>
      </c>
      <c r="G501" s="4">
        <v>3275</v>
      </c>
      <c r="H501" s="453"/>
    </row>
    <row r="502" spans="1:8" ht="15.75" x14ac:dyDescent="0.25">
      <c r="A502" s="350" t="s">
        <v>1541</v>
      </c>
      <c r="B502" s="359" t="s">
        <v>67</v>
      </c>
      <c r="C502" s="224" t="s">
        <v>84</v>
      </c>
      <c r="D502" s="355">
        <v>45312</v>
      </c>
      <c r="E502" s="423">
        <v>16578.75</v>
      </c>
      <c r="F502" s="354">
        <v>0.2</v>
      </c>
      <c r="G502" s="4">
        <v>3275</v>
      </c>
      <c r="H502" s="453"/>
    </row>
    <row r="503" spans="1:8" ht="15.75" x14ac:dyDescent="0.25">
      <c r="A503" s="350" t="s">
        <v>1542</v>
      </c>
      <c r="B503" s="359" t="s">
        <v>68</v>
      </c>
      <c r="C503" s="224" t="s">
        <v>84</v>
      </c>
      <c r="D503" s="355">
        <v>45312</v>
      </c>
      <c r="E503" s="228">
        <v>17888.75</v>
      </c>
      <c r="F503" s="354">
        <v>0.2</v>
      </c>
      <c r="G503" s="4">
        <v>3275</v>
      </c>
      <c r="H503" s="453"/>
    </row>
    <row r="504" spans="1:8" ht="15.75" x14ac:dyDescent="0.25">
      <c r="A504" s="350" t="s">
        <v>1543</v>
      </c>
      <c r="B504" s="359" t="s">
        <v>263</v>
      </c>
      <c r="C504" s="224" t="s">
        <v>84</v>
      </c>
      <c r="D504" s="355">
        <v>45312</v>
      </c>
      <c r="E504" s="423">
        <v>18740.25</v>
      </c>
      <c r="F504" s="354">
        <v>0.2</v>
      </c>
      <c r="G504" s="4">
        <v>3275</v>
      </c>
      <c r="H504" s="453"/>
    </row>
    <row r="505" spans="1:8" ht="15.75" x14ac:dyDescent="0.25">
      <c r="A505" s="350" t="s">
        <v>1544</v>
      </c>
      <c r="B505" s="359" t="s">
        <v>261</v>
      </c>
      <c r="C505" s="224" t="s">
        <v>84</v>
      </c>
      <c r="D505" s="355">
        <v>45312</v>
      </c>
      <c r="E505" s="423">
        <v>20377.75</v>
      </c>
      <c r="F505" s="354">
        <v>0.2</v>
      </c>
      <c r="G505" s="4">
        <v>3275</v>
      </c>
      <c r="H505" s="453"/>
    </row>
    <row r="506" spans="1:8" ht="15.75" x14ac:dyDescent="0.25">
      <c r="A506" s="350" t="s">
        <v>1545</v>
      </c>
      <c r="B506" s="359" t="s">
        <v>262</v>
      </c>
      <c r="C506" s="224" t="s">
        <v>84</v>
      </c>
      <c r="D506" s="355">
        <v>45312</v>
      </c>
      <c r="E506" s="228">
        <v>21786</v>
      </c>
      <c r="F506" s="354">
        <v>0.2</v>
      </c>
      <c r="G506" s="4">
        <v>3275</v>
      </c>
      <c r="H506" s="453"/>
    </row>
    <row r="507" spans="1:8" ht="15.75" x14ac:dyDescent="0.25">
      <c r="A507" s="350" t="s">
        <v>1546</v>
      </c>
      <c r="B507" s="359" t="s">
        <v>430</v>
      </c>
      <c r="C507" s="224" t="s">
        <v>84</v>
      </c>
      <c r="D507" s="355">
        <v>45312</v>
      </c>
      <c r="E507" s="423">
        <v>23128.75</v>
      </c>
      <c r="F507" s="354">
        <v>0.2</v>
      </c>
      <c r="G507" s="4">
        <v>3275</v>
      </c>
      <c r="H507" s="453"/>
    </row>
    <row r="508" spans="1:8" ht="15.75" x14ac:dyDescent="0.25">
      <c r="A508" s="350" t="s">
        <v>1547</v>
      </c>
      <c r="B508" s="359" t="s">
        <v>64</v>
      </c>
      <c r="C508" s="224" t="s">
        <v>84</v>
      </c>
      <c r="D508" s="355">
        <v>45312</v>
      </c>
      <c r="E508" s="423">
        <v>22572</v>
      </c>
      <c r="F508" s="354">
        <v>0.2</v>
      </c>
      <c r="G508" s="4">
        <v>3275</v>
      </c>
      <c r="H508" s="453"/>
    </row>
    <row r="509" spans="1:8" ht="15.75" x14ac:dyDescent="0.25">
      <c r="A509" s="350" t="s">
        <v>1548</v>
      </c>
      <c r="B509" s="359" t="s">
        <v>539</v>
      </c>
      <c r="C509" s="224" t="s">
        <v>84</v>
      </c>
      <c r="D509" s="355">
        <v>45312</v>
      </c>
      <c r="E509" s="228">
        <v>17397.5</v>
      </c>
      <c r="F509" s="354">
        <v>0.2</v>
      </c>
      <c r="G509" s="4">
        <v>3275</v>
      </c>
      <c r="H509" s="453"/>
    </row>
    <row r="510" spans="1:8" ht="15.75" x14ac:dyDescent="0.25">
      <c r="A510" s="350" t="s">
        <v>1549</v>
      </c>
      <c r="B510" s="359" t="s">
        <v>540</v>
      </c>
      <c r="C510" s="224" t="s">
        <v>84</v>
      </c>
      <c r="D510" s="355">
        <v>45312</v>
      </c>
      <c r="E510" s="423">
        <v>17397.5</v>
      </c>
      <c r="F510" s="354">
        <v>0.2</v>
      </c>
      <c r="G510" s="4">
        <v>3275</v>
      </c>
      <c r="H510" s="453"/>
    </row>
    <row r="511" spans="1:8" ht="15.75" x14ac:dyDescent="0.25">
      <c r="A511" s="350" t="s">
        <v>1550</v>
      </c>
      <c r="B511" s="359" t="s">
        <v>541</v>
      </c>
      <c r="C511" s="224" t="s">
        <v>84</v>
      </c>
      <c r="D511" s="355">
        <v>45312</v>
      </c>
      <c r="E511" s="423">
        <v>25748.75</v>
      </c>
      <c r="F511" s="354">
        <v>0.2</v>
      </c>
      <c r="G511" s="4">
        <v>3275</v>
      </c>
      <c r="H511" s="453"/>
    </row>
    <row r="512" spans="1:8" ht="15.75" x14ac:dyDescent="0.25">
      <c r="A512" s="350" t="s">
        <v>1551</v>
      </c>
      <c r="B512" s="359" t="s">
        <v>542</v>
      </c>
      <c r="C512" s="224" t="s">
        <v>84</v>
      </c>
      <c r="D512" s="355">
        <v>45312</v>
      </c>
      <c r="E512" s="228">
        <v>16906.25</v>
      </c>
      <c r="F512" s="354">
        <v>0.2</v>
      </c>
      <c r="G512" s="4">
        <v>3275</v>
      </c>
      <c r="H512" s="453"/>
    </row>
    <row r="513" spans="1:30" ht="15.75" x14ac:dyDescent="0.25">
      <c r="A513" s="350" t="s">
        <v>1552</v>
      </c>
      <c r="B513" s="359" t="s">
        <v>124</v>
      </c>
      <c r="C513" s="224" t="s">
        <v>84</v>
      </c>
      <c r="D513" s="355">
        <v>45312</v>
      </c>
      <c r="E513" s="423">
        <v>14450</v>
      </c>
      <c r="F513" s="354">
        <v>0.2</v>
      </c>
      <c r="G513" s="4">
        <v>3275</v>
      </c>
      <c r="H513" s="453"/>
    </row>
    <row r="514" spans="1:30" ht="15.75" x14ac:dyDescent="0.25">
      <c r="A514" s="350" t="s">
        <v>1553</v>
      </c>
      <c r="B514" s="359" t="s">
        <v>696</v>
      </c>
      <c r="C514" s="224" t="s">
        <v>84</v>
      </c>
      <c r="D514" s="355">
        <v>45312</v>
      </c>
      <c r="E514" s="423">
        <v>19755.5</v>
      </c>
      <c r="F514" s="354">
        <v>0.2</v>
      </c>
      <c r="G514" s="4">
        <v>3275</v>
      </c>
      <c r="H514" s="453"/>
    </row>
    <row r="515" spans="1:30" s="8" customFormat="1" ht="15.75" x14ac:dyDescent="0.25">
      <c r="A515" s="350" t="s">
        <v>1554</v>
      </c>
      <c r="B515" s="359" t="s">
        <v>1640</v>
      </c>
      <c r="C515" s="352" t="s">
        <v>84</v>
      </c>
      <c r="D515" s="355">
        <v>45312</v>
      </c>
      <c r="E515" s="423">
        <v>18740.25</v>
      </c>
      <c r="F515" s="354">
        <v>0.2</v>
      </c>
      <c r="G515" s="4">
        <v>3275</v>
      </c>
      <c r="H515" s="453"/>
    </row>
    <row r="516" spans="1:30" s="8" customFormat="1" ht="15.75" x14ac:dyDescent="0.25">
      <c r="A516" s="350" t="s">
        <v>1678</v>
      </c>
      <c r="B516" s="359" t="s">
        <v>1641</v>
      </c>
      <c r="C516" s="352" t="s">
        <v>84</v>
      </c>
      <c r="D516" s="355">
        <v>45312</v>
      </c>
      <c r="E516" s="423">
        <v>16578.75</v>
      </c>
      <c r="F516" s="354">
        <v>0.2</v>
      </c>
      <c r="G516" s="4">
        <v>3275</v>
      </c>
      <c r="H516" s="453"/>
    </row>
    <row r="517" spans="1:30" s="8" customFormat="1" ht="15.75" x14ac:dyDescent="0.25">
      <c r="A517" s="350" t="s">
        <v>1679</v>
      </c>
      <c r="B517" s="359" t="s">
        <v>118</v>
      </c>
      <c r="C517" s="352" t="s">
        <v>84</v>
      </c>
      <c r="D517" s="355">
        <v>45312</v>
      </c>
      <c r="E517" s="423">
        <v>17561.25</v>
      </c>
      <c r="F517" s="354">
        <v>0.2</v>
      </c>
      <c r="G517" s="4">
        <v>3275</v>
      </c>
      <c r="H517" s="453"/>
    </row>
    <row r="518" spans="1:30" s="8" customFormat="1" ht="15.75" x14ac:dyDescent="0.25">
      <c r="A518" s="350" t="s">
        <v>1680</v>
      </c>
      <c r="B518" s="359" t="s">
        <v>1642</v>
      </c>
      <c r="C518" s="352" t="s">
        <v>84</v>
      </c>
      <c r="D518" s="355">
        <v>45312</v>
      </c>
      <c r="E518" s="423">
        <v>22310</v>
      </c>
      <c r="F518" s="354">
        <v>0.2</v>
      </c>
      <c r="G518" s="4">
        <v>3275</v>
      </c>
      <c r="H518" s="453"/>
    </row>
    <row r="519" spans="1:30" s="8" customFormat="1" ht="15.75" x14ac:dyDescent="0.25">
      <c r="A519" s="350" t="s">
        <v>1681</v>
      </c>
      <c r="B519" s="359" t="s">
        <v>123</v>
      </c>
      <c r="C519" s="352" t="s">
        <v>84</v>
      </c>
      <c r="D519" s="355">
        <v>45312</v>
      </c>
      <c r="E519" s="423">
        <v>22310</v>
      </c>
      <c r="F519" s="354">
        <v>0.2</v>
      </c>
      <c r="G519" s="4">
        <v>3275</v>
      </c>
      <c r="H519" s="453"/>
    </row>
    <row r="520" spans="1:30" s="8" customFormat="1" ht="15.75" x14ac:dyDescent="0.25">
      <c r="A520" s="350" t="s">
        <v>1682</v>
      </c>
      <c r="B520" s="359" t="s">
        <v>129</v>
      </c>
      <c r="C520" s="352" t="s">
        <v>84</v>
      </c>
      <c r="D520" s="355">
        <v>45312</v>
      </c>
      <c r="E520" s="423">
        <v>16578.75</v>
      </c>
      <c r="F520" s="354">
        <v>0.2</v>
      </c>
      <c r="G520" s="4">
        <v>3275</v>
      </c>
      <c r="H520" s="453"/>
    </row>
    <row r="521" spans="1:30" s="8" customFormat="1" ht="15.75" x14ac:dyDescent="0.25">
      <c r="A521" s="350" t="s">
        <v>1683</v>
      </c>
      <c r="B521" s="359" t="s">
        <v>1399</v>
      </c>
      <c r="C521" s="352" t="s">
        <v>84</v>
      </c>
      <c r="D521" s="355">
        <v>45312</v>
      </c>
      <c r="E521" s="423">
        <v>19231.5</v>
      </c>
      <c r="F521" s="354">
        <v>0.2</v>
      </c>
      <c r="G521" s="4">
        <v>3275</v>
      </c>
      <c r="H521" s="453"/>
    </row>
    <row r="522" spans="1:30" s="8" customFormat="1" ht="15.75" x14ac:dyDescent="0.25">
      <c r="A522" s="350" t="s">
        <v>1684</v>
      </c>
      <c r="B522" s="359" t="s">
        <v>1706</v>
      </c>
      <c r="C522" s="352" t="s">
        <v>84</v>
      </c>
      <c r="D522" s="355">
        <v>45312</v>
      </c>
      <c r="E522" s="423">
        <v>23610.57</v>
      </c>
      <c r="F522" s="354">
        <v>0.2</v>
      </c>
      <c r="G522" s="4">
        <v>3275</v>
      </c>
      <c r="H522" s="453"/>
    </row>
    <row r="523" spans="1:30" s="8" customFormat="1" ht="15.75" x14ac:dyDescent="0.25">
      <c r="A523" s="350" t="s">
        <v>1739</v>
      </c>
      <c r="B523" s="359" t="s">
        <v>1707</v>
      </c>
      <c r="C523" s="224" t="s">
        <v>84</v>
      </c>
      <c r="D523" s="355">
        <v>45312</v>
      </c>
      <c r="E523" s="423">
        <v>23610.57</v>
      </c>
      <c r="F523" s="354">
        <v>0.2</v>
      </c>
      <c r="G523" s="4">
        <v>3275</v>
      </c>
      <c r="H523" s="453"/>
    </row>
    <row r="524" spans="1:30" s="8" customFormat="1" ht="15.75" x14ac:dyDescent="0.25">
      <c r="A524" s="350" t="s">
        <v>1740</v>
      </c>
      <c r="B524" s="359" t="s">
        <v>1708</v>
      </c>
      <c r="C524" s="352" t="s">
        <v>84</v>
      </c>
      <c r="D524" s="355">
        <v>45312</v>
      </c>
      <c r="E524" s="423">
        <v>24625.82</v>
      </c>
      <c r="F524" s="354">
        <v>0.2</v>
      </c>
      <c r="G524" s="4">
        <v>3275</v>
      </c>
      <c r="H524" s="453"/>
    </row>
    <row r="525" spans="1:30" s="8" customFormat="1" ht="15.75" x14ac:dyDescent="0.25">
      <c r="A525" s="350" t="s">
        <v>1741</v>
      </c>
      <c r="B525" s="359" t="s">
        <v>1709</v>
      </c>
      <c r="C525" s="352" t="s">
        <v>84</v>
      </c>
      <c r="D525" s="355">
        <v>45312</v>
      </c>
      <c r="E525" s="423">
        <v>21580.07</v>
      </c>
      <c r="F525" s="354">
        <v>0.2</v>
      </c>
      <c r="G525" s="4">
        <v>3275</v>
      </c>
      <c r="H525" s="453"/>
    </row>
    <row r="526" spans="1:30" s="8" customFormat="1" ht="15.75" x14ac:dyDescent="0.25">
      <c r="A526" s="350" t="s">
        <v>1742</v>
      </c>
      <c r="B526" s="359" t="s">
        <v>1710</v>
      </c>
      <c r="C526" s="352" t="s">
        <v>84</v>
      </c>
      <c r="D526" s="355">
        <v>45312</v>
      </c>
      <c r="E526" s="423">
        <v>24625.82</v>
      </c>
      <c r="F526" s="354">
        <v>0.2</v>
      </c>
      <c r="G526" s="4">
        <v>3275</v>
      </c>
      <c r="H526" s="453"/>
    </row>
    <row r="527" spans="1:30" s="3" customFormat="1" ht="18.75" x14ac:dyDescent="0.25">
      <c r="A527" s="350" t="s">
        <v>1555</v>
      </c>
      <c r="B527" s="369" t="s">
        <v>684</v>
      </c>
      <c r="C527" s="224"/>
      <c r="D527" s="355"/>
      <c r="E527" s="228"/>
      <c r="F527" s="354"/>
      <c r="G527" s="4">
        <v>3275</v>
      </c>
      <c r="H527" s="45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.75" x14ac:dyDescent="0.25">
      <c r="A528" s="350" t="s">
        <v>1556</v>
      </c>
      <c r="B528" s="359" t="s">
        <v>70</v>
      </c>
      <c r="C528" s="224" t="s">
        <v>84</v>
      </c>
      <c r="D528" s="355">
        <v>45312</v>
      </c>
      <c r="E528" s="423">
        <v>13807</v>
      </c>
      <c r="F528" s="354">
        <v>0.2</v>
      </c>
      <c r="G528" s="4">
        <v>3275</v>
      </c>
      <c r="H528" s="453"/>
    </row>
    <row r="529" spans="1:8" ht="15.75" x14ac:dyDescent="0.25">
      <c r="A529" s="350" t="s">
        <v>1557</v>
      </c>
      <c r="B529" s="359" t="s">
        <v>71</v>
      </c>
      <c r="C529" s="224" t="s">
        <v>84</v>
      </c>
      <c r="D529" s="355">
        <v>45312</v>
      </c>
      <c r="E529" s="423">
        <v>14134.5</v>
      </c>
      <c r="F529" s="354">
        <v>0.2</v>
      </c>
      <c r="G529" s="4">
        <v>3275</v>
      </c>
      <c r="H529" s="453"/>
    </row>
    <row r="530" spans="1:8" ht="15.75" x14ac:dyDescent="0.25">
      <c r="A530" s="350" t="s">
        <v>1558</v>
      </c>
      <c r="B530" s="359" t="s">
        <v>72</v>
      </c>
      <c r="C530" s="224" t="s">
        <v>84</v>
      </c>
      <c r="D530" s="355">
        <v>45312</v>
      </c>
      <c r="E530" s="228">
        <v>14789.5</v>
      </c>
      <c r="F530" s="354">
        <v>0.2</v>
      </c>
      <c r="G530" s="4">
        <v>3275</v>
      </c>
      <c r="H530" s="453"/>
    </row>
    <row r="531" spans="1:8" ht="15.75" x14ac:dyDescent="0.25">
      <c r="A531" s="350" t="s">
        <v>758</v>
      </c>
      <c r="B531" s="359" t="s">
        <v>530</v>
      </c>
      <c r="C531" s="224" t="s">
        <v>84</v>
      </c>
      <c r="D531" s="355">
        <v>45312</v>
      </c>
      <c r="E531" s="423">
        <v>9222</v>
      </c>
      <c r="F531" s="354">
        <v>0.2</v>
      </c>
      <c r="G531" s="4">
        <v>3275</v>
      </c>
      <c r="H531" s="453"/>
    </row>
    <row r="532" spans="1:8" ht="15.75" x14ac:dyDescent="0.25">
      <c r="A532" s="350" t="s">
        <v>1559</v>
      </c>
      <c r="B532" s="359" t="s">
        <v>117</v>
      </c>
      <c r="C532" s="224" t="s">
        <v>84</v>
      </c>
      <c r="D532" s="355">
        <v>45312</v>
      </c>
      <c r="E532" s="423">
        <v>15772</v>
      </c>
      <c r="F532" s="354">
        <v>0.2</v>
      </c>
      <c r="G532" s="4">
        <v>3275</v>
      </c>
      <c r="H532" s="453"/>
    </row>
    <row r="533" spans="1:8" ht="15.75" x14ac:dyDescent="0.25">
      <c r="A533" s="350" t="s">
        <v>1560</v>
      </c>
      <c r="B533" s="359" t="s">
        <v>260</v>
      </c>
      <c r="C533" s="224" t="s">
        <v>84</v>
      </c>
      <c r="D533" s="355">
        <v>45312</v>
      </c>
      <c r="E533" s="228">
        <v>11940.25</v>
      </c>
      <c r="F533" s="354">
        <v>0.2</v>
      </c>
      <c r="G533" s="4">
        <v>3275</v>
      </c>
      <c r="H533" s="453"/>
    </row>
    <row r="534" spans="1:8" ht="15.75" x14ac:dyDescent="0.25">
      <c r="A534" s="350" t="s">
        <v>1561</v>
      </c>
      <c r="B534" s="359" t="s">
        <v>695</v>
      </c>
      <c r="C534" s="224" t="s">
        <v>84</v>
      </c>
      <c r="D534" s="355">
        <v>45312</v>
      </c>
      <c r="E534" s="423">
        <v>11940.25</v>
      </c>
      <c r="F534" s="354">
        <v>0.2</v>
      </c>
      <c r="G534" s="4">
        <v>3275</v>
      </c>
      <c r="H534" s="453"/>
    </row>
    <row r="535" spans="1:8" ht="15.75" x14ac:dyDescent="0.25">
      <c r="A535" s="350" t="s">
        <v>1562</v>
      </c>
      <c r="B535" s="359" t="s">
        <v>531</v>
      </c>
      <c r="C535" s="224" t="s">
        <v>84</v>
      </c>
      <c r="D535" s="355">
        <v>45312</v>
      </c>
      <c r="E535" s="423">
        <v>13446.75</v>
      </c>
      <c r="F535" s="354">
        <v>0.2</v>
      </c>
      <c r="G535" s="4">
        <v>3275</v>
      </c>
      <c r="H535" s="453"/>
    </row>
    <row r="536" spans="1:8" ht="15.75" x14ac:dyDescent="0.25">
      <c r="A536" s="350" t="s">
        <v>1563</v>
      </c>
      <c r="B536" s="359" t="s">
        <v>67</v>
      </c>
      <c r="C536" s="224" t="s">
        <v>84</v>
      </c>
      <c r="D536" s="355">
        <v>45312</v>
      </c>
      <c r="E536" s="228">
        <v>11940.25</v>
      </c>
      <c r="F536" s="354">
        <v>0.2</v>
      </c>
      <c r="G536" s="4">
        <v>3275</v>
      </c>
      <c r="H536" s="453"/>
    </row>
    <row r="537" spans="1:8" ht="15.75" x14ac:dyDescent="0.25">
      <c r="A537" s="350" t="s">
        <v>1564</v>
      </c>
      <c r="B537" s="359" t="s">
        <v>68</v>
      </c>
      <c r="C537" s="224" t="s">
        <v>84</v>
      </c>
      <c r="D537" s="355">
        <v>45312</v>
      </c>
      <c r="E537" s="423">
        <v>12824.5</v>
      </c>
      <c r="F537" s="354">
        <v>0.2</v>
      </c>
      <c r="G537" s="4">
        <v>3275</v>
      </c>
      <c r="H537" s="453"/>
    </row>
    <row r="538" spans="1:8" ht="15.75" x14ac:dyDescent="0.25">
      <c r="A538" s="350" t="s">
        <v>1565</v>
      </c>
      <c r="B538" s="359" t="s">
        <v>263</v>
      </c>
      <c r="C538" s="224" t="s">
        <v>84</v>
      </c>
      <c r="D538" s="355">
        <v>45312</v>
      </c>
      <c r="E538" s="423">
        <v>13381.25</v>
      </c>
      <c r="F538" s="354">
        <v>0.2</v>
      </c>
      <c r="G538" s="4">
        <v>3275</v>
      </c>
      <c r="H538" s="453"/>
    </row>
    <row r="539" spans="1:8" ht="15.75" x14ac:dyDescent="0.25">
      <c r="A539" s="350" t="s">
        <v>1566</v>
      </c>
      <c r="B539" s="359" t="s">
        <v>261</v>
      </c>
      <c r="C539" s="224" t="s">
        <v>84</v>
      </c>
      <c r="D539" s="355">
        <v>45312</v>
      </c>
      <c r="E539" s="423">
        <v>14462</v>
      </c>
      <c r="F539" s="354">
        <v>0.2</v>
      </c>
      <c r="G539" s="4">
        <v>3275</v>
      </c>
      <c r="H539" s="453"/>
    </row>
    <row r="540" spans="1:8" ht="15.75" x14ac:dyDescent="0.25">
      <c r="A540" s="350" t="s">
        <v>1567</v>
      </c>
      <c r="B540" s="359" t="s">
        <v>262</v>
      </c>
      <c r="C540" s="224" t="s">
        <v>84</v>
      </c>
      <c r="D540" s="355">
        <v>45312</v>
      </c>
      <c r="E540" s="423">
        <v>15411.75</v>
      </c>
      <c r="F540" s="354">
        <v>0.2</v>
      </c>
      <c r="G540" s="4">
        <v>3275</v>
      </c>
      <c r="H540" s="453"/>
    </row>
    <row r="541" spans="1:8" ht="15.75" x14ac:dyDescent="0.25">
      <c r="A541" s="350" t="s">
        <v>1568</v>
      </c>
      <c r="B541" s="359" t="s">
        <v>430</v>
      </c>
      <c r="C541" s="224" t="s">
        <v>84</v>
      </c>
      <c r="D541" s="355">
        <v>45312</v>
      </c>
      <c r="E541" s="228">
        <v>16296</v>
      </c>
      <c r="F541" s="354">
        <v>0.2</v>
      </c>
      <c r="G541" s="4">
        <v>3275</v>
      </c>
      <c r="H541" s="453"/>
    </row>
    <row r="542" spans="1:8" ht="15.75" x14ac:dyDescent="0.25">
      <c r="A542" s="350" t="s">
        <v>1569</v>
      </c>
      <c r="B542" s="359" t="s">
        <v>64</v>
      </c>
      <c r="C542" s="224" t="s">
        <v>84</v>
      </c>
      <c r="D542" s="355">
        <v>45312</v>
      </c>
      <c r="E542" s="423">
        <v>15935.75</v>
      </c>
      <c r="F542" s="354">
        <v>0.2</v>
      </c>
      <c r="G542" s="4">
        <v>3275</v>
      </c>
      <c r="H542" s="453"/>
    </row>
    <row r="543" spans="1:8" ht="15.75" x14ac:dyDescent="0.25">
      <c r="A543" s="350" t="s">
        <v>1570</v>
      </c>
      <c r="B543" s="359" t="s">
        <v>539</v>
      </c>
      <c r="C543" s="224" t="s">
        <v>84</v>
      </c>
      <c r="D543" s="355">
        <v>45312</v>
      </c>
      <c r="E543" s="423">
        <v>12497</v>
      </c>
      <c r="F543" s="354">
        <v>0.2</v>
      </c>
      <c r="G543" s="4">
        <v>3275</v>
      </c>
      <c r="H543" s="453"/>
    </row>
    <row r="544" spans="1:8" ht="15.75" x14ac:dyDescent="0.25">
      <c r="A544" s="350" t="s">
        <v>1571</v>
      </c>
      <c r="B544" s="359" t="s">
        <v>540</v>
      </c>
      <c r="C544" s="224" t="s">
        <v>84</v>
      </c>
      <c r="D544" s="355">
        <v>45312</v>
      </c>
      <c r="E544" s="423">
        <v>12497</v>
      </c>
      <c r="F544" s="354">
        <v>0.2</v>
      </c>
      <c r="G544" s="4">
        <v>3275</v>
      </c>
      <c r="H544" s="453"/>
    </row>
    <row r="545" spans="1:8" ht="15.75" x14ac:dyDescent="0.25">
      <c r="A545" s="350" t="s">
        <v>1572</v>
      </c>
      <c r="B545" s="359" t="s">
        <v>541</v>
      </c>
      <c r="C545" s="224" t="s">
        <v>84</v>
      </c>
      <c r="D545" s="355">
        <v>45312</v>
      </c>
      <c r="E545" s="423">
        <v>18064.5</v>
      </c>
      <c r="F545" s="354">
        <v>0.2</v>
      </c>
      <c r="G545" s="4">
        <v>3275</v>
      </c>
      <c r="H545" s="453"/>
    </row>
    <row r="546" spans="1:8" ht="15.75" x14ac:dyDescent="0.25">
      <c r="A546" s="350" t="s">
        <v>1573</v>
      </c>
      <c r="B546" s="359" t="s">
        <v>542</v>
      </c>
      <c r="C546" s="224" t="s">
        <v>84</v>
      </c>
      <c r="D546" s="355">
        <v>45312</v>
      </c>
      <c r="E546" s="228">
        <v>12169.5</v>
      </c>
      <c r="F546" s="354">
        <v>0.2</v>
      </c>
      <c r="G546" s="4">
        <v>3275</v>
      </c>
      <c r="H546" s="453"/>
    </row>
    <row r="547" spans="1:8" ht="15.75" x14ac:dyDescent="0.25">
      <c r="A547" s="350" t="s">
        <v>1574</v>
      </c>
      <c r="B547" s="359" t="s">
        <v>124</v>
      </c>
      <c r="C547" s="224" t="s">
        <v>84</v>
      </c>
      <c r="D547" s="355">
        <v>45312</v>
      </c>
      <c r="E547" s="423">
        <v>10532</v>
      </c>
      <c r="F547" s="354">
        <v>0.2</v>
      </c>
      <c r="G547" s="4">
        <v>3275</v>
      </c>
      <c r="H547" s="453"/>
    </row>
    <row r="548" spans="1:8" ht="15.75" x14ac:dyDescent="0.25">
      <c r="A548" s="350" t="s">
        <v>1575</v>
      </c>
      <c r="B548" s="359" t="s">
        <v>696</v>
      </c>
      <c r="C548" s="224" t="s">
        <v>84</v>
      </c>
      <c r="D548" s="355">
        <v>45312</v>
      </c>
      <c r="E548" s="423">
        <v>14069</v>
      </c>
      <c r="F548" s="354">
        <v>0.2</v>
      </c>
      <c r="G548" s="4">
        <v>3275</v>
      </c>
      <c r="H548" s="453"/>
    </row>
    <row r="549" spans="1:8" s="8" customFormat="1" ht="15.75" x14ac:dyDescent="0.25">
      <c r="A549" s="350" t="s">
        <v>1576</v>
      </c>
      <c r="B549" s="359" t="s">
        <v>1640</v>
      </c>
      <c r="C549" s="352" t="s">
        <v>84</v>
      </c>
      <c r="D549" s="355">
        <v>45312</v>
      </c>
      <c r="E549" s="423">
        <v>13381.25</v>
      </c>
      <c r="F549" s="354">
        <v>0.2</v>
      </c>
      <c r="G549" s="4">
        <v>3275</v>
      </c>
      <c r="H549" s="453"/>
    </row>
    <row r="550" spans="1:8" s="8" customFormat="1" ht="15.75" x14ac:dyDescent="0.25">
      <c r="A550" s="350" t="s">
        <v>1685</v>
      </c>
      <c r="B550" s="359" t="s">
        <v>1641</v>
      </c>
      <c r="C550" s="352" t="s">
        <v>84</v>
      </c>
      <c r="D550" s="355">
        <v>45312</v>
      </c>
      <c r="E550" s="423">
        <v>11940.25</v>
      </c>
      <c r="F550" s="354">
        <v>0.2</v>
      </c>
      <c r="G550" s="4">
        <v>3275</v>
      </c>
      <c r="H550" s="453"/>
    </row>
    <row r="551" spans="1:8" s="8" customFormat="1" ht="15.75" x14ac:dyDescent="0.25">
      <c r="A551" s="350" t="s">
        <v>1686</v>
      </c>
      <c r="B551" s="359" t="s">
        <v>118</v>
      </c>
      <c r="C551" s="352" t="s">
        <v>84</v>
      </c>
      <c r="D551" s="355">
        <v>45312</v>
      </c>
      <c r="E551" s="423">
        <v>12595.25</v>
      </c>
      <c r="F551" s="354">
        <v>0.2</v>
      </c>
      <c r="G551" s="4">
        <v>3275</v>
      </c>
      <c r="H551" s="453"/>
    </row>
    <row r="552" spans="1:8" s="8" customFormat="1" ht="15.75" x14ac:dyDescent="0.25">
      <c r="A552" s="350" t="s">
        <v>1687</v>
      </c>
      <c r="B552" s="359" t="s">
        <v>1642</v>
      </c>
      <c r="C552" s="352" t="s">
        <v>84</v>
      </c>
      <c r="D552" s="355">
        <v>45312</v>
      </c>
      <c r="E552" s="423">
        <v>15772</v>
      </c>
      <c r="F552" s="354">
        <v>0.2</v>
      </c>
      <c r="G552" s="4">
        <v>3275</v>
      </c>
      <c r="H552" s="453"/>
    </row>
    <row r="553" spans="1:8" s="8" customFormat="1" ht="15.75" x14ac:dyDescent="0.25">
      <c r="A553" s="350" t="s">
        <v>1688</v>
      </c>
      <c r="B553" s="359" t="s">
        <v>123</v>
      </c>
      <c r="C553" s="352" t="s">
        <v>84</v>
      </c>
      <c r="D553" s="355">
        <v>45312</v>
      </c>
      <c r="E553" s="423">
        <v>15772</v>
      </c>
      <c r="F553" s="354">
        <v>0.2</v>
      </c>
      <c r="G553" s="4">
        <v>3275</v>
      </c>
      <c r="H553" s="453"/>
    </row>
    <row r="554" spans="1:8" s="8" customFormat="1" ht="15.75" x14ac:dyDescent="0.25">
      <c r="A554" s="350" t="s">
        <v>1689</v>
      </c>
      <c r="B554" s="359" t="s">
        <v>129</v>
      </c>
      <c r="C554" s="352" t="s">
        <v>84</v>
      </c>
      <c r="D554" s="355">
        <v>45312</v>
      </c>
      <c r="E554" s="423">
        <v>11940.25</v>
      </c>
      <c r="F554" s="354">
        <v>0.2</v>
      </c>
      <c r="G554" s="4">
        <v>3275</v>
      </c>
      <c r="H554" s="453"/>
    </row>
    <row r="555" spans="1:8" s="8" customFormat="1" ht="15.75" x14ac:dyDescent="0.25">
      <c r="A555" s="350" t="s">
        <v>1690</v>
      </c>
      <c r="B555" s="359" t="s">
        <v>1399</v>
      </c>
      <c r="C555" s="352" t="s">
        <v>84</v>
      </c>
      <c r="D555" s="355">
        <v>45312</v>
      </c>
      <c r="E555" s="423">
        <v>13708.75</v>
      </c>
      <c r="F555" s="354">
        <v>0.2</v>
      </c>
      <c r="G555" s="4">
        <v>3275</v>
      </c>
      <c r="H555" s="453"/>
    </row>
    <row r="556" spans="1:8" ht="15.75" x14ac:dyDescent="0.25">
      <c r="A556" s="350" t="s">
        <v>1691</v>
      </c>
      <c r="B556" s="359" t="s">
        <v>1706</v>
      </c>
      <c r="C556" s="352" t="s">
        <v>84</v>
      </c>
      <c r="D556" s="355">
        <v>45312</v>
      </c>
      <c r="E556" s="423">
        <v>12200.15</v>
      </c>
      <c r="F556" s="354">
        <v>0.2</v>
      </c>
      <c r="G556" s="4">
        <v>3275</v>
      </c>
      <c r="H556" s="453"/>
    </row>
    <row r="557" spans="1:8" ht="15.75" x14ac:dyDescent="0.25">
      <c r="A557" s="350" t="s">
        <v>1711</v>
      </c>
      <c r="B557" s="359" t="s">
        <v>1707</v>
      </c>
      <c r="C557" s="224" t="s">
        <v>84</v>
      </c>
      <c r="D557" s="355">
        <v>45312</v>
      </c>
      <c r="E557" s="423">
        <v>12200.15</v>
      </c>
      <c r="F557" s="354">
        <v>0.2</v>
      </c>
      <c r="G557" s="4">
        <v>3275</v>
      </c>
      <c r="H557" s="453"/>
    </row>
    <row r="558" spans="1:8" ht="15.75" x14ac:dyDescent="0.25">
      <c r="A558" s="350" t="s">
        <v>1712</v>
      </c>
      <c r="B558" s="359" t="s">
        <v>1708</v>
      </c>
      <c r="C558" s="352" t="s">
        <v>84</v>
      </c>
      <c r="D558" s="355">
        <v>45312</v>
      </c>
      <c r="E558" s="423">
        <v>12887.9</v>
      </c>
      <c r="F558" s="354">
        <v>0.2</v>
      </c>
      <c r="G558" s="4">
        <v>3275</v>
      </c>
      <c r="H558" s="453"/>
    </row>
    <row r="559" spans="1:8" ht="15.75" x14ac:dyDescent="0.25">
      <c r="A559" s="350" t="s">
        <v>1713</v>
      </c>
      <c r="B559" s="359" t="s">
        <v>1709</v>
      </c>
      <c r="C559" s="352" t="s">
        <v>84</v>
      </c>
      <c r="D559" s="355">
        <v>45312</v>
      </c>
      <c r="E559" s="423">
        <v>10857.4</v>
      </c>
      <c r="F559" s="354">
        <v>0.2</v>
      </c>
      <c r="G559" s="4">
        <v>3275</v>
      </c>
      <c r="H559" s="453"/>
    </row>
    <row r="560" spans="1:8" ht="15.75" x14ac:dyDescent="0.25">
      <c r="A560" s="350" t="s">
        <v>1714</v>
      </c>
      <c r="B560" s="359" t="s">
        <v>1710</v>
      </c>
      <c r="C560" s="352" t="s">
        <v>84</v>
      </c>
      <c r="D560" s="355">
        <v>45312</v>
      </c>
      <c r="E560" s="423">
        <v>12887.9</v>
      </c>
      <c r="F560" s="354">
        <v>0.2</v>
      </c>
      <c r="G560" s="4">
        <v>3275</v>
      </c>
      <c r="H560" s="453"/>
    </row>
    <row r="561" spans="1:8" ht="15.75" x14ac:dyDescent="0.25">
      <c r="A561" s="350" t="s">
        <v>692</v>
      </c>
      <c r="B561" s="369" t="s">
        <v>138</v>
      </c>
      <c r="C561" s="224" t="s">
        <v>43</v>
      </c>
      <c r="D561" s="355">
        <v>45312</v>
      </c>
      <c r="E561" s="423">
        <v>1637.5</v>
      </c>
      <c r="F561" s="354">
        <v>0.2</v>
      </c>
      <c r="G561" s="4">
        <v>3275</v>
      </c>
      <c r="H561" s="453"/>
    </row>
    <row r="562" spans="1:8" s="4" customFormat="1" ht="15.75" x14ac:dyDescent="0.25">
      <c r="A562" s="346" t="s">
        <v>141</v>
      </c>
      <c r="B562" s="361" t="s">
        <v>107</v>
      </c>
      <c r="C562" s="362"/>
      <c r="D562" s="363"/>
      <c r="E562" s="423"/>
      <c r="F562" s="364"/>
      <c r="G562" s="4">
        <v>3275</v>
      </c>
      <c r="H562" s="453"/>
    </row>
    <row r="563" spans="1:8" ht="15.75" x14ac:dyDescent="0.25">
      <c r="A563" s="350" t="s">
        <v>142</v>
      </c>
      <c r="B563" s="369" t="s">
        <v>108</v>
      </c>
      <c r="C563" s="224"/>
      <c r="D563" s="355"/>
      <c r="E563" s="423"/>
      <c r="F563" s="354"/>
      <c r="G563" s="4">
        <v>3275</v>
      </c>
      <c r="H563" s="453"/>
    </row>
    <row r="564" spans="1:8" ht="15.75" x14ac:dyDescent="0.25">
      <c r="A564" s="350" t="s">
        <v>144</v>
      </c>
      <c r="B564" s="359" t="s">
        <v>131</v>
      </c>
      <c r="C564" s="224" t="s">
        <v>90</v>
      </c>
      <c r="D564" s="355">
        <v>45312</v>
      </c>
      <c r="E564" s="423">
        <v>18350</v>
      </c>
      <c r="F564" s="354">
        <v>0.2</v>
      </c>
      <c r="G564" s="4">
        <v>3275</v>
      </c>
      <c r="H564" s="453"/>
    </row>
    <row r="565" spans="1:8" ht="15.75" x14ac:dyDescent="0.25">
      <c r="A565" s="350" t="s">
        <v>145</v>
      </c>
      <c r="B565" s="359" t="s">
        <v>1631</v>
      </c>
      <c r="C565" s="224" t="s">
        <v>90</v>
      </c>
      <c r="D565" s="355">
        <v>45312</v>
      </c>
      <c r="E565" s="228">
        <v>17786</v>
      </c>
      <c r="F565" s="354">
        <v>0.2</v>
      </c>
      <c r="G565" s="4">
        <v>3275</v>
      </c>
      <c r="H565" s="453"/>
    </row>
    <row r="566" spans="1:8" ht="15.75" x14ac:dyDescent="0.25">
      <c r="A566" s="350" t="s">
        <v>143</v>
      </c>
      <c r="B566" s="369" t="s">
        <v>109</v>
      </c>
      <c r="C566" s="224"/>
      <c r="D566" s="355"/>
      <c r="E566" s="423"/>
      <c r="F566" s="354"/>
      <c r="G566" s="4">
        <v>3275</v>
      </c>
      <c r="H566" s="453"/>
    </row>
    <row r="567" spans="1:8" ht="15.75" x14ac:dyDescent="0.25">
      <c r="A567" s="350" t="s">
        <v>233</v>
      </c>
      <c r="B567" s="359" t="s">
        <v>1619</v>
      </c>
      <c r="C567" s="224" t="s">
        <v>90</v>
      </c>
      <c r="D567" s="355">
        <v>44927</v>
      </c>
      <c r="E567" s="423">
        <v>11086</v>
      </c>
      <c r="F567" s="354">
        <v>0.2</v>
      </c>
      <c r="G567" s="4">
        <v>3275</v>
      </c>
      <c r="H567" s="453"/>
    </row>
    <row r="568" spans="1:8" ht="15.75" x14ac:dyDescent="0.25">
      <c r="A568" s="350" t="s">
        <v>234</v>
      </c>
      <c r="B568" s="359" t="s">
        <v>1618</v>
      </c>
      <c r="C568" s="224" t="s">
        <v>90</v>
      </c>
      <c r="D568" s="355">
        <v>45292</v>
      </c>
      <c r="E568" s="228">
        <v>15192</v>
      </c>
      <c r="F568" s="354">
        <v>0.2</v>
      </c>
      <c r="G568" s="4">
        <v>3275</v>
      </c>
      <c r="H568" s="453"/>
    </row>
    <row r="569" spans="1:8" ht="15.75" x14ac:dyDescent="0.25">
      <c r="A569" s="350" t="s">
        <v>1692</v>
      </c>
      <c r="B569" s="359" t="s">
        <v>1746</v>
      </c>
      <c r="C569" s="224" t="s">
        <v>90</v>
      </c>
      <c r="D569" s="355">
        <v>45292</v>
      </c>
      <c r="E569" s="228">
        <v>21482</v>
      </c>
      <c r="F569" s="354">
        <v>0.2</v>
      </c>
      <c r="G569" s="4">
        <v>3275</v>
      </c>
      <c r="H569" s="453"/>
    </row>
    <row r="570" spans="1:8" ht="15.75" x14ac:dyDescent="0.25">
      <c r="A570" s="350" t="s">
        <v>225</v>
      </c>
      <c r="B570" s="369" t="s">
        <v>110</v>
      </c>
      <c r="C570" s="224"/>
      <c r="D570" s="355"/>
      <c r="E570" s="423"/>
      <c r="F570" s="354"/>
      <c r="G570" s="4">
        <v>3275</v>
      </c>
      <c r="H570" s="453"/>
    </row>
    <row r="571" spans="1:8" ht="15.75" x14ac:dyDescent="0.25">
      <c r="A571" s="350" t="s">
        <v>235</v>
      </c>
      <c r="B571" s="359" t="s">
        <v>1630</v>
      </c>
      <c r="C571" s="224" t="s">
        <v>90</v>
      </c>
      <c r="D571" s="355">
        <v>45292</v>
      </c>
      <c r="E571" s="423">
        <v>15814</v>
      </c>
      <c r="F571" s="354">
        <v>0.2</v>
      </c>
      <c r="G571" s="4">
        <v>3275</v>
      </c>
      <c r="H571" s="453"/>
    </row>
    <row r="572" spans="1:8" ht="15.75" x14ac:dyDescent="0.25">
      <c r="A572" s="350" t="s">
        <v>236</v>
      </c>
      <c r="B572" s="359" t="s">
        <v>133</v>
      </c>
      <c r="C572" s="224" t="s">
        <v>90</v>
      </c>
      <c r="D572" s="355">
        <v>45292</v>
      </c>
      <c r="E572" s="228">
        <v>16847</v>
      </c>
      <c r="F572" s="354">
        <v>0.2</v>
      </c>
      <c r="G572" s="4">
        <v>3275</v>
      </c>
      <c r="H572" s="453"/>
    </row>
    <row r="573" spans="1:8" ht="15.75" x14ac:dyDescent="0.25">
      <c r="A573" s="350" t="s">
        <v>226</v>
      </c>
      <c r="B573" s="369" t="s">
        <v>111</v>
      </c>
      <c r="C573" s="224"/>
      <c r="D573" s="355"/>
      <c r="E573" s="423"/>
      <c r="F573" s="354"/>
      <c r="G573" s="4">
        <v>3275</v>
      </c>
      <c r="H573" s="453"/>
    </row>
    <row r="574" spans="1:8" ht="15.75" x14ac:dyDescent="0.25">
      <c r="A574" s="350" t="s">
        <v>237</v>
      </c>
      <c r="B574" s="359" t="s">
        <v>1403</v>
      </c>
      <c r="C574" s="224" t="s">
        <v>90</v>
      </c>
      <c r="D574" s="355">
        <v>45292</v>
      </c>
      <c r="E574" s="423">
        <v>6095</v>
      </c>
      <c r="F574" s="354">
        <v>0.2</v>
      </c>
      <c r="G574" s="4">
        <v>3275</v>
      </c>
      <c r="H574" s="453"/>
    </row>
    <row r="575" spans="1:8" ht="15.75" x14ac:dyDescent="0.25">
      <c r="A575" s="350" t="s">
        <v>240</v>
      </c>
      <c r="B575" s="359" t="s">
        <v>135</v>
      </c>
      <c r="C575" s="224" t="s">
        <v>90</v>
      </c>
      <c r="D575" s="355">
        <v>45292</v>
      </c>
      <c r="E575" s="228">
        <v>8850</v>
      </c>
      <c r="F575" s="354">
        <v>0.2</v>
      </c>
      <c r="G575" s="4">
        <v>3275</v>
      </c>
      <c r="H575" s="453"/>
    </row>
    <row r="576" spans="1:8" ht="15.75" x14ac:dyDescent="0.25">
      <c r="A576" s="350" t="s">
        <v>227</v>
      </c>
      <c r="B576" s="367" t="s">
        <v>112</v>
      </c>
      <c r="C576" s="224"/>
      <c r="D576" s="355"/>
      <c r="E576" s="423"/>
      <c r="F576" s="354"/>
      <c r="G576" s="4">
        <v>3275</v>
      </c>
      <c r="H576" s="453"/>
    </row>
    <row r="577" spans="1:8" ht="15.75" x14ac:dyDescent="0.25">
      <c r="A577" s="350" t="s">
        <v>241</v>
      </c>
      <c r="B577" s="359" t="s">
        <v>136</v>
      </c>
      <c r="C577" s="224" t="s">
        <v>90</v>
      </c>
      <c r="D577" s="355">
        <v>45292</v>
      </c>
      <c r="E577" s="423">
        <v>7868</v>
      </c>
      <c r="F577" s="354">
        <v>0.2</v>
      </c>
      <c r="G577" s="4">
        <v>3275</v>
      </c>
      <c r="H577" s="453"/>
    </row>
    <row r="578" spans="1:8" ht="15.75" x14ac:dyDescent="0.25">
      <c r="A578" s="350" t="s">
        <v>243</v>
      </c>
      <c r="B578" s="359" t="s">
        <v>131</v>
      </c>
      <c r="C578" s="224" t="s">
        <v>90</v>
      </c>
      <c r="D578" s="355">
        <v>45292</v>
      </c>
      <c r="E578" s="423">
        <v>6657</v>
      </c>
      <c r="F578" s="354">
        <v>0.2</v>
      </c>
      <c r="G578" s="4">
        <v>3275</v>
      </c>
      <c r="H578" s="453"/>
    </row>
    <row r="579" spans="1:8" ht="15.75" x14ac:dyDescent="0.25">
      <c r="A579" s="350" t="s">
        <v>228</v>
      </c>
      <c r="B579" s="369" t="s">
        <v>1242</v>
      </c>
      <c r="C579" s="224"/>
      <c r="D579" s="355"/>
      <c r="E579" s="423"/>
      <c r="F579" s="354"/>
      <c r="G579" s="4">
        <v>3275</v>
      </c>
      <c r="H579" s="453"/>
    </row>
    <row r="580" spans="1:8" ht="15.75" x14ac:dyDescent="0.25">
      <c r="A580" s="350" t="s">
        <v>244</v>
      </c>
      <c r="B580" s="359" t="s">
        <v>985</v>
      </c>
      <c r="C580" s="224" t="s">
        <v>90</v>
      </c>
      <c r="D580" s="355">
        <v>45292</v>
      </c>
      <c r="E580" s="228">
        <v>2748</v>
      </c>
      <c r="F580" s="354">
        <v>0.2</v>
      </c>
      <c r="G580" s="4">
        <v>3275</v>
      </c>
      <c r="H580" s="453"/>
    </row>
    <row r="581" spans="1:8" ht="15.75" x14ac:dyDescent="0.25">
      <c r="A581" s="350" t="s">
        <v>229</v>
      </c>
      <c r="B581" s="369" t="s">
        <v>113</v>
      </c>
      <c r="C581" s="224"/>
      <c r="D581" s="355"/>
      <c r="E581" s="423"/>
      <c r="F581" s="354"/>
      <c r="G581" s="4">
        <v>3275</v>
      </c>
      <c r="H581" s="453"/>
    </row>
    <row r="582" spans="1:8" ht="15.75" x14ac:dyDescent="0.25">
      <c r="A582" s="350" t="s">
        <v>245</v>
      </c>
      <c r="B582" s="359" t="s">
        <v>137</v>
      </c>
      <c r="C582" s="224" t="s">
        <v>90</v>
      </c>
      <c r="D582" s="355">
        <v>45292</v>
      </c>
      <c r="E582" s="423">
        <v>6602</v>
      </c>
      <c r="F582" s="354">
        <v>0.2</v>
      </c>
      <c r="G582" s="4">
        <v>3275</v>
      </c>
      <c r="H582" s="453"/>
    </row>
    <row r="583" spans="1:8" ht="15.75" x14ac:dyDescent="0.25">
      <c r="A583" s="350" t="s">
        <v>230</v>
      </c>
      <c r="B583" s="369" t="s">
        <v>114</v>
      </c>
      <c r="C583" s="224"/>
      <c r="D583" s="355"/>
      <c r="E583" s="423"/>
      <c r="F583" s="354"/>
      <c r="G583" s="4">
        <v>3275</v>
      </c>
      <c r="H583" s="453"/>
    </row>
    <row r="584" spans="1:8" ht="15.75" x14ac:dyDescent="0.25">
      <c r="A584" s="350" t="s">
        <v>986</v>
      </c>
      <c r="B584" s="359" t="s">
        <v>115</v>
      </c>
      <c r="C584" s="224" t="s">
        <v>90</v>
      </c>
      <c r="D584" s="355">
        <v>45292</v>
      </c>
      <c r="E584" s="423">
        <v>1183</v>
      </c>
      <c r="F584" s="354">
        <v>0.2</v>
      </c>
      <c r="G584" s="4">
        <v>3275</v>
      </c>
      <c r="H584" s="453"/>
    </row>
    <row r="585" spans="1:8" ht="15.75" x14ac:dyDescent="0.25">
      <c r="A585" s="350" t="s">
        <v>987</v>
      </c>
      <c r="B585" s="359" t="s">
        <v>1404</v>
      </c>
      <c r="C585" s="224" t="s">
        <v>90</v>
      </c>
      <c r="D585" s="355">
        <v>45292</v>
      </c>
      <c r="E585" s="228">
        <v>1149</v>
      </c>
      <c r="F585" s="354">
        <v>0.2</v>
      </c>
      <c r="G585" s="4">
        <v>3275</v>
      </c>
      <c r="H585" s="453"/>
    </row>
    <row r="586" spans="1:8" ht="15.75" x14ac:dyDescent="0.25">
      <c r="A586" s="350" t="s">
        <v>988</v>
      </c>
      <c r="B586" s="359" t="s">
        <v>117</v>
      </c>
      <c r="C586" s="224" t="s">
        <v>90</v>
      </c>
      <c r="D586" s="355">
        <v>45292</v>
      </c>
      <c r="E586" s="423">
        <v>1159</v>
      </c>
      <c r="F586" s="354">
        <v>0.2</v>
      </c>
      <c r="G586" s="4">
        <v>3275</v>
      </c>
      <c r="H586" s="453"/>
    </row>
    <row r="587" spans="1:8" ht="15.75" x14ac:dyDescent="0.25">
      <c r="A587" s="350" t="s">
        <v>989</v>
      </c>
      <c r="B587" s="359" t="s">
        <v>118</v>
      </c>
      <c r="C587" s="224" t="s">
        <v>90</v>
      </c>
      <c r="D587" s="355">
        <v>45292</v>
      </c>
      <c r="E587" s="423">
        <v>1261</v>
      </c>
      <c r="F587" s="354">
        <v>0.2</v>
      </c>
      <c r="G587" s="4">
        <v>3275</v>
      </c>
      <c r="H587" s="453"/>
    </row>
    <row r="588" spans="1:8" ht="15.75" x14ac:dyDescent="0.25">
      <c r="A588" s="350" t="s">
        <v>990</v>
      </c>
      <c r="B588" s="359" t="s">
        <v>119</v>
      </c>
      <c r="C588" s="224" t="s">
        <v>90</v>
      </c>
      <c r="D588" s="355">
        <v>45292</v>
      </c>
      <c r="E588" s="228">
        <v>1347</v>
      </c>
      <c r="F588" s="354">
        <v>0.2</v>
      </c>
      <c r="G588" s="4">
        <v>3275</v>
      </c>
      <c r="H588" s="453"/>
    </row>
    <row r="589" spans="1:8" ht="15.75" x14ac:dyDescent="0.25">
      <c r="A589" s="350" t="s">
        <v>991</v>
      </c>
      <c r="B589" s="359" t="s">
        <v>120</v>
      </c>
      <c r="C589" s="224" t="s">
        <v>90</v>
      </c>
      <c r="D589" s="355">
        <v>45292</v>
      </c>
      <c r="E589" s="423">
        <v>2245</v>
      </c>
      <c r="F589" s="354">
        <v>0.2</v>
      </c>
      <c r="G589" s="4">
        <v>3275</v>
      </c>
      <c r="H589" s="453"/>
    </row>
    <row r="590" spans="1:8" ht="15.75" x14ac:dyDescent="0.25">
      <c r="A590" s="350" t="s">
        <v>992</v>
      </c>
      <c r="B590" s="359" t="s">
        <v>1694</v>
      </c>
      <c r="C590" s="224" t="s">
        <v>90</v>
      </c>
      <c r="D590" s="355">
        <v>45292</v>
      </c>
      <c r="E590" s="423">
        <v>5692</v>
      </c>
      <c r="F590" s="354">
        <v>0.2</v>
      </c>
      <c r="G590" s="4">
        <v>3275</v>
      </c>
      <c r="H590" s="453"/>
    </row>
    <row r="591" spans="1:8" ht="15.75" x14ac:dyDescent="0.25">
      <c r="A591" s="350" t="s">
        <v>993</v>
      </c>
      <c r="B591" s="359" t="s">
        <v>122</v>
      </c>
      <c r="C591" s="224" t="s">
        <v>90</v>
      </c>
      <c r="D591" s="355">
        <v>45292</v>
      </c>
      <c r="E591" s="423">
        <v>5692</v>
      </c>
      <c r="F591" s="354">
        <v>0.2</v>
      </c>
      <c r="G591" s="4">
        <v>3275</v>
      </c>
      <c r="H591" s="453"/>
    </row>
    <row r="592" spans="1:8" ht="15.75" x14ac:dyDescent="0.25">
      <c r="A592" s="350" t="s">
        <v>994</v>
      </c>
      <c r="B592" s="359" t="s">
        <v>123</v>
      </c>
      <c r="C592" s="224" t="s">
        <v>90</v>
      </c>
      <c r="D592" s="355">
        <v>45292</v>
      </c>
      <c r="E592" s="423">
        <v>2694</v>
      </c>
      <c r="F592" s="354">
        <v>0.2</v>
      </c>
      <c r="G592" s="4">
        <v>3275</v>
      </c>
      <c r="H592" s="453"/>
    </row>
    <row r="593" spans="1:30" ht="15.75" x14ac:dyDescent="0.25">
      <c r="A593" s="350" t="s">
        <v>995</v>
      </c>
      <c r="B593" s="359" t="s">
        <v>124</v>
      </c>
      <c r="C593" s="224" t="s">
        <v>90</v>
      </c>
      <c r="D593" s="355">
        <v>45292</v>
      </c>
      <c r="E593" s="423">
        <v>993</v>
      </c>
      <c r="F593" s="354">
        <v>0.2</v>
      </c>
      <c r="G593" s="4">
        <v>3275</v>
      </c>
      <c r="H593" s="453"/>
    </row>
    <row r="594" spans="1:30" ht="15.75" x14ac:dyDescent="0.25">
      <c r="A594" s="350" t="s">
        <v>231</v>
      </c>
      <c r="B594" s="369" t="s">
        <v>125</v>
      </c>
      <c r="C594" s="224" t="s">
        <v>90</v>
      </c>
      <c r="D594" s="355">
        <v>45292</v>
      </c>
      <c r="E594" s="228">
        <v>1022</v>
      </c>
      <c r="F594" s="354">
        <v>0.2</v>
      </c>
      <c r="G594" s="4">
        <v>3275</v>
      </c>
      <c r="H594" s="453"/>
    </row>
    <row r="595" spans="1:30" ht="15.75" x14ac:dyDescent="0.25">
      <c r="A595" s="350" t="s">
        <v>232</v>
      </c>
      <c r="B595" s="369" t="s">
        <v>126</v>
      </c>
      <c r="C595" s="224" t="s">
        <v>90</v>
      </c>
      <c r="D595" s="355">
        <v>45292</v>
      </c>
      <c r="E595" s="423">
        <v>1423</v>
      </c>
      <c r="F595" s="354">
        <v>0.2</v>
      </c>
      <c r="G595" s="4">
        <v>3275</v>
      </c>
      <c r="H595" s="453"/>
    </row>
    <row r="596" spans="1:30" ht="15.75" x14ac:dyDescent="0.25">
      <c r="A596" s="350" t="s">
        <v>996</v>
      </c>
      <c r="B596" s="369" t="s">
        <v>127</v>
      </c>
      <c r="C596" s="224"/>
      <c r="D596" s="355"/>
      <c r="E596" s="423"/>
      <c r="F596" s="354"/>
      <c r="G596" s="4">
        <v>3275</v>
      </c>
      <c r="H596" s="453"/>
    </row>
    <row r="597" spans="1:30" ht="15.75" x14ac:dyDescent="0.25">
      <c r="A597" s="350" t="s">
        <v>997</v>
      </c>
      <c r="B597" s="359" t="s">
        <v>128</v>
      </c>
      <c r="C597" s="224" t="s">
        <v>90</v>
      </c>
      <c r="D597" s="355">
        <v>45292</v>
      </c>
      <c r="E597" s="423">
        <v>1790</v>
      </c>
      <c r="F597" s="354">
        <v>0.2</v>
      </c>
      <c r="G597" s="4">
        <v>3275</v>
      </c>
      <c r="H597" s="453"/>
    </row>
    <row r="598" spans="1:30" ht="15.75" x14ac:dyDescent="0.25">
      <c r="A598" s="350" t="s">
        <v>998</v>
      </c>
      <c r="B598" s="359" t="s">
        <v>129</v>
      </c>
      <c r="C598" s="224" t="s">
        <v>90</v>
      </c>
      <c r="D598" s="355">
        <v>45292</v>
      </c>
      <c r="E598" s="228">
        <v>1074</v>
      </c>
      <c r="F598" s="354">
        <v>0.2</v>
      </c>
      <c r="G598" s="4">
        <v>3275</v>
      </c>
      <c r="H598" s="453"/>
    </row>
    <row r="599" spans="1:30" s="3" customFormat="1" ht="31.5" x14ac:dyDescent="0.25">
      <c r="A599" s="233" t="s">
        <v>524</v>
      </c>
      <c r="B599" s="370" t="s">
        <v>523</v>
      </c>
      <c r="C599" s="224" t="s">
        <v>90</v>
      </c>
      <c r="D599" s="355">
        <v>45292</v>
      </c>
      <c r="E599" s="423">
        <v>5319</v>
      </c>
      <c r="F599" s="354">
        <v>0.2</v>
      </c>
      <c r="G599" s="4">
        <v>3275</v>
      </c>
      <c r="H599" s="45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.75" x14ac:dyDescent="0.25">
      <c r="A600" s="233" t="s">
        <v>999</v>
      </c>
      <c r="B600" s="370" t="s">
        <v>525</v>
      </c>
      <c r="C600" s="224" t="s">
        <v>90</v>
      </c>
      <c r="D600" s="355">
        <v>45292</v>
      </c>
      <c r="E600" s="423">
        <v>2967</v>
      </c>
      <c r="F600" s="354">
        <v>0.2</v>
      </c>
      <c r="G600" s="4">
        <v>3275</v>
      </c>
      <c r="H600" s="453"/>
    </row>
    <row r="601" spans="1:30" ht="15.75" x14ac:dyDescent="0.25">
      <c r="A601" s="233" t="s">
        <v>1758</v>
      </c>
      <c r="B601" s="460" t="s">
        <v>1760</v>
      </c>
      <c r="C601" s="461"/>
      <c r="D601" s="462"/>
      <c r="E601" s="463"/>
      <c r="F601" s="464"/>
      <c r="G601" s="4"/>
      <c r="H601" s="453"/>
    </row>
    <row r="602" spans="1:30" ht="15.75" x14ac:dyDescent="0.25">
      <c r="A602" s="233" t="s">
        <v>1761</v>
      </c>
      <c r="B602" s="359" t="s">
        <v>1762</v>
      </c>
      <c r="C602" s="224" t="s">
        <v>90</v>
      </c>
      <c r="D602" s="355">
        <v>45292</v>
      </c>
      <c r="E602" s="463">
        <v>15923</v>
      </c>
      <c r="F602" s="354">
        <v>0.2</v>
      </c>
      <c r="G602" s="4"/>
      <c r="H602" s="453"/>
    </row>
    <row r="603" spans="1:30" ht="15.75" x14ac:dyDescent="0.25">
      <c r="A603" s="233" t="s">
        <v>1759</v>
      </c>
      <c r="B603" s="460" t="s">
        <v>1763</v>
      </c>
      <c r="C603" s="461"/>
      <c r="D603" s="462"/>
      <c r="E603" s="463"/>
      <c r="F603" s="464"/>
      <c r="G603" s="4"/>
      <c r="H603" s="453"/>
    </row>
    <row r="604" spans="1:30" ht="15.75" x14ac:dyDescent="0.25">
      <c r="A604" s="233" t="s">
        <v>1764</v>
      </c>
      <c r="B604" s="359" t="s">
        <v>1693</v>
      </c>
      <c r="C604" s="224" t="s">
        <v>90</v>
      </c>
      <c r="D604" s="355">
        <v>45292</v>
      </c>
      <c r="E604" s="463">
        <v>7492</v>
      </c>
      <c r="F604" s="354">
        <v>0.2</v>
      </c>
      <c r="G604" s="4"/>
      <c r="H604" s="453"/>
    </row>
    <row r="605" spans="1:30" s="4" customFormat="1" ht="15.75" x14ac:dyDescent="0.25">
      <c r="A605" s="346" t="s">
        <v>345</v>
      </c>
      <c r="B605" s="477" t="s">
        <v>44</v>
      </c>
      <c r="C605" s="478"/>
      <c r="D605" s="478"/>
      <c r="E605" s="478"/>
      <c r="F605" s="479"/>
      <c r="G605" s="4">
        <v>3275</v>
      </c>
      <c r="H605" s="453"/>
    </row>
    <row r="606" spans="1:30" s="8" customFormat="1" ht="15.75" x14ac:dyDescent="0.25">
      <c r="A606" s="350" t="s">
        <v>247</v>
      </c>
      <c r="B606" s="369" t="s">
        <v>45</v>
      </c>
      <c r="C606" s="352" t="s">
        <v>23</v>
      </c>
      <c r="D606" s="355">
        <v>45292</v>
      </c>
      <c r="E606" s="423">
        <v>2924</v>
      </c>
      <c r="F606" s="354">
        <v>0.2</v>
      </c>
      <c r="G606" s="4">
        <v>3275</v>
      </c>
      <c r="H606" s="453"/>
    </row>
    <row r="607" spans="1:30" s="8" customFormat="1" ht="35.25" customHeight="1" x14ac:dyDescent="0.25">
      <c r="A607" s="350" t="s">
        <v>248</v>
      </c>
      <c r="B607" s="369" t="s">
        <v>46</v>
      </c>
      <c r="C607" s="352" t="s">
        <v>23</v>
      </c>
      <c r="D607" s="355">
        <v>45292</v>
      </c>
      <c r="E607" s="423">
        <v>5405</v>
      </c>
      <c r="F607" s="354">
        <v>0.2</v>
      </c>
      <c r="G607" s="4">
        <v>3275</v>
      </c>
      <c r="H607" s="453"/>
    </row>
    <row r="608" spans="1:30" s="8" customFormat="1" ht="15.75" x14ac:dyDescent="0.25">
      <c r="A608" s="350" t="s">
        <v>249</v>
      </c>
      <c r="B608" s="369" t="s">
        <v>47</v>
      </c>
      <c r="C608" s="352" t="s">
        <v>24</v>
      </c>
      <c r="D608" s="355">
        <v>45292</v>
      </c>
      <c r="E608" s="423">
        <v>763</v>
      </c>
      <c r="F608" s="354">
        <v>0.2</v>
      </c>
      <c r="G608" s="4">
        <v>3275</v>
      </c>
      <c r="H608" s="453"/>
    </row>
    <row r="609" spans="1:30" ht="15.75" x14ac:dyDescent="0.25">
      <c r="A609" s="233" t="s">
        <v>250</v>
      </c>
      <c r="B609" s="370" t="s">
        <v>48</v>
      </c>
      <c r="C609" s="224"/>
      <c r="D609" s="355"/>
      <c r="E609" s="356"/>
      <c r="F609" s="354"/>
      <c r="G609" s="4">
        <v>3275</v>
      </c>
      <c r="H609" s="453"/>
    </row>
    <row r="610" spans="1:30" ht="15.75" x14ac:dyDescent="0.25">
      <c r="A610" s="233" t="s">
        <v>251</v>
      </c>
      <c r="B610" s="359" t="s">
        <v>1617</v>
      </c>
      <c r="C610" s="224" t="s">
        <v>55</v>
      </c>
      <c r="D610" s="355">
        <v>44896</v>
      </c>
      <c r="E610" s="356">
        <v>209</v>
      </c>
      <c r="F610" s="354">
        <v>0.2</v>
      </c>
      <c r="G610" s="4">
        <v>3275</v>
      </c>
      <c r="H610" s="453"/>
    </row>
    <row r="611" spans="1:30" ht="15.75" x14ac:dyDescent="0.25">
      <c r="A611" s="233" t="s">
        <v>252</v>
      </c>
      <c r="B611" s="359" t="s">
        <v>1616</v>
      </c>
      <c r="C611" s="224" t="s">
        <v>20</v>
      </c>
      <c r="D611" s="355">
        <v>45323</v>
      </c>
      <c r="E611" s="356">
        <v>157</v>
      </c>
      <c r="F611" s="354">
        <v>0.2</v>
      </c>
      <c r="G611" s="4">
        <v>3275</v>
      </c>
      <c r="H611" s="453"/>
    </row>
    <row r="612" spans="1:30" s="8" customFormat="1" ht="15.75" x14ac:dyDescent="0.25">
      <c r="A612" s="350" t="s">
        <v>253</v>
      </c>
      <c r="B612" s="369" t="s">
        <v>51</v>
      </c>
      <c r="C612" s="352" t="s">
        <v>56</v>
      </c>
      <c r="D612" s="267">
        <v>41640</v>
      </c>
      <c r="E612" s="353">
        <v>50.8</v>
      </c>
      <c r="F612" s="354">
        <v>0.2</v>
      </c>
      <c r="G612" s="4">
        <v>3275</v>
      </c>
      <c r="H612" s="453"/>
    </row>
    <row r="613" spans="1:30" s="8" customFormat="1" ht="15.75" x14ac:dyDescent="0.25">
      <c r="A613" s="350" t="s">
        <v>254</v>
      </c>
      <c r="B613" s="369" t="s">
        <v>415</v>
      </c>
      <c r="C613" s="352" t="s">
        <v>57</v>
      </c>
      <c r="D613" s="267">
        <v>44075</v>
      </c>
      <c r="E613" s="356">
        <v>2.73</v>
      </c>
      <c r="F613" s="354">
        <v>0.2</v>
      </c>
      <c r="G613" s="4">
        <v>3275</v>
      </c>
      <c r="H613" s="453"/>
    </row>
    <row r="614" spans="1:30" s="8" customFormat="1" ht="15.75" x14ac:dyDescent="0.25">
      <c r="A614" s="350" t="s">
        <v>255</v>
      </c>
      <c r="B614" s="369" t="s">
        <v>414</v>
      </c>
      <c r="C614" s="352" t="s">
        <v>58</v>
      </c>
      <c r="D614" s="267">
        <v>44075</v>
      </c>
      <c r="E614" s="356">
        <v>53.41</v>
      </c>
      <c r="F614" s="354">
        <v>0.2</v>
      </c>
      <c r="G614" s="4">
        <v>3275</v>
      </c>
      <c r="H614" s="453"/>
    </row>
    <row r="615" spans="1:30" s="8" customFormat="1" ht="18.75" x14ac:dyDescent="0.25">
      <c r="A615" s="350" t="s">
        <v>256</v>
      </c>
      <c r="B615" s="369" t="s">
        <v>52</v>
      </c>
      <c r="C615" s="352" t="s">
        <v>1392</v>
      </c>
      <c r="D615" s="267">
        <v>44927</v>
      </c>
      <c r="E615" s="356">
        <v>700</v>
      </c>
      <c r="F615" s="354">
        <v>0.2</v>
      </c>
      <c r="G615" s="4">
        <v>3275</v>
      </c>
      <c r="H615" s="453"/>
    </row>
    <row r="616" spans="1:30" s="3" customFormat="1" ht="18.75" x14ac:dyDescent="0.25">
      <c r="A616" s="233" t="s">
        <v>408</v>
      </c>
      <c r="B616" s="370" t="s">
        <v>410</v>
      </c>
      <c r="C616" s="224" t="s">
        <v>1241</v>
      </c>
      <c r="D616" s="224"/>
      <c r="E616" s="356" t="s">
        <v>412</v>
      </c>
      <c r="F616" s="354"/>
      <c r="G616" s="4">
        <v>3275</v>
      </c>
      <c r="H616" s="45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.75" x14ac:dyDescent="0.25">
      <c r="A617" s="233" t="s">
        <v>409</v>
      </c>
      <c r="B617" s="370" t="s">
        <v>411</v>
      </c>
      <c r="C617" s="224" t="s">
        <v>1241</v>
      </c>
      <c r="D617" s="224"/>
      <c r="E617" s="356" t="s">
        <v>412</v>
      </c>
      <c r="F617" s="354"/>
      <c r="G617" s="4">
        <v>3275</v>
      </c>
      <c r="H617" s="453"/>
    </row>
    <row r="618" spans="1:30" s="4" customFormat="1" ht="15.75" x14ac:dyDescent="0.25">
      <c r="A618" s="346" t="s">
        <v>257</v>
      </c>
      <c r="B618" s="477" t="s">
        <v>246</v>
      </c>
      <c r="C618" s="478"/>
      <c r="D618" s="478"/>
      <c r="E618" s="478"/>
      <c r="F618" s="479"/>
      <c r="G618" s="4">
        <v>3275</v>
      </c>
      <c r="H618" s="453"/>
    </row>
    <row r="619" spans="1:30" ht="15.75" x14ac:dyDescent="0.25">
      <c r="A619" s="233" t="s">
        <v>307</v>
      </c>
      <c r="B619" s="370" t="s">
        <v>258</v>
      </c>
      <c r="C619" s="224"/>
      <c r="D619" s="355"/>
      <c r="E619" s="356"/>
      <c r="F619" s="354"/>
      <c r="G619" s="4">
        <v>3275</v>
      </c>
      <c r="H619" s="453"/>
    </row>
    <row r="620" spans="1:30" ht="15.75" x14ac:dyDescent="0.25">
      <c r="A620" s="233" t="s">
        <v>239</v>
      </c>
      <c r="B620" s="359" t="s">
        <v>259</v>
      </c>
      <c r="C620" s="224" t="s">
        <v>392</v>
      </c>
      <c r="D620" s="355">
        <v>45312</v>
      </c>
      <c r="E620" s="423">
        <v>2273.3000000000002</v>
      </c>
      <c r="F620" s="354">
        <v>0.2</v>
      </c>
      <c r="G620" s="4">
        <v>3275</v>
      </c>
      <c r="H620" s="453"/>
    </row>
    <row r="621" spans="1:30" ht="15.75" x14ac:dyDescent="0.25">
      <c r="A621" s="233" t="s">
        <v>308</v>
      </c>
      <c r="B621" s="359" t="s">
        <v>399</v>
      </c>
      <c r="C621" s="224" t="s">
        <v>392</v>
      </c>
      <c r="D621" s="355">
        <v>45312</v>
      </c>
      <c r="E621" s="423">
        <v>4868.8</v>
      </c>
      <c r="F621" s="354">
        <v>0.2</v>
      </c>
      <c r="G621" s="4">
        <v>3275</v>
      </c>
      <c r="H621" s="453"/>
    </row>
    <row r="622" spans="1:30" ht="15.75" x14ac:dyDescent="0.25">
      <c r="A622" s="233" t="s">
        <v>309</v>
      </c>
      <c r="B622" s="359" t="s">
        <v>400</v>
      </c>
      <c r="C622" s="224" t="s">
        <v>392</v>
      </c>
      <c r="D622" s="355">
        <v>45312</v>
      </c>
      <c r="E622" s="423">
        <v>4868.8</v>
      </c>
      <c r="F622" s="354">
        <v>0.2</v>
      </c>
      <c r="G622" s="4">
        <v>3275</v>
      </c>
      <c r="H622" s="453"/>
    </row>
    <row r="623" spans="1:30" ht="31.5" x14ac:dyDescent="0.25">
      <c r="A623" s="233" t="s">
        <v>310</v>
      </c>
      <c r="B623" s="359" t="s">
        <v>1023</v>
      </c>
      <c r="C623" s="224" t="s">
        <v>392</v>
      </c>
      <c r="D623" s="355">
        <v>45312</v>
      </c>
      <c r="E623" s="423">
        <v>7553.8</v>
      </c>
      <c r="F623" s="354">
        <v>0.2</v>
      </c>
      <c r="G623" s="4">
        <v>3275</v>
      </c>
      <c r="H623" s="453"/>
    </row>
    <row r="624" spans="1:30" ht="31.5" x14ac:dyDescent="0.25">
      <c r="A624" s="233" t="s">
        <v>311</v>
      </c>
      <c r="B624" s="359" t="s">
        <v>401</v>
      </c>
      <c r="C624" s="224" t="s">
        <v>392</v>
      </c>
      <c r="D624" s="355">
        <v>45312</v>
      </c>
      <c r="E624" s="423">
        <v>13818.8</v>
      </c>
      <c r="F624" s="354">
        <v>0.2</v>
      </c>
      <c r="G624" s="4">
        <v>3275</v>
      </c>
      <c r="H624" s="453"/>
    </row>
    <row r="625" spans="1:8" ht="15.75" x14ac:dyDescent="0.25">
      <c r="A625" s="233" t="s">
        <v>312</v>
      </c>
      <c r="B625" s="359" t="s">
        <v>261</v>
      </c>
      <c r="C625" s="224" t="s">
        <v>392</v>
      </c>
      <c r="D625" s="355">
        <v>45312</v>
      </c>
      <c r="E625" s="423">
        <v>12100.4</v>
      </c>
      <c r="F625" s="354">
        <v>0.2</v>
      </c>
      <c r="G625" s="4">
        <v>3275</v>
      </c>
      <c r="H625" s="453"/>
    </row>
    <row r="626" spans="1:8" ht="15.75" x14ac:dyDescent="0.25">
      <c r="A626" s="233" t="s">
        <v>313</v>
      </c>
      <c r="B626" s="359" t="s">
        <v>262</v>
      </c>
      <c r="C626" s="224" t="s">
        <v>392</v>
      </c>
      <c r="D626" s="355">
        <v>45312</v>
      </c>
      <c r="E626" s="423">
        <v>13013.3</v>
      </c>
      <c r="F626" s="354">
        <v>0.2</v>
      </c>
      <c r="G626" s="4">
        <v>3275</v>
      </c>
      <c r="H626" s="453"/>
    </row>
    <row r="627" spans="1:8" ht="15.75" x14ac:dyDescent="0.25">
      <c r="A627" s="233" t="s">
        <v>314</v>
      </c>
      <c r="B627" s="359" t="s">
        <v>263</v>
      </c>
      <c r="C627" s="224" t="s">
        <v>392</v>
      </c>
      <c r="D627" s="355">
        <v>45312</v>
      </c>
      <c r="E627" s="423">
        <v>11277</v>
      </c>
      <c r="F627" s="354">
        <v>0.2</v>
      </c>
      <c r="G627" s="4">
        <v>3275</v>
      </c>
      <c r="H627" s="453"/>
    </row>
    <row r="628" spans="1:8" ht="15.75" x14ac:dyDescent="0.25">
      <c r="A628" s="233" t="s">
        <v>315</v>
      </c>
      <c r="B628" s="359" t="s">
        <v>264</v>
      </c>
      <c r="C628" s="224" t="s">
        <v>392</v>
      </c>
      <c r="D628" s="355">
        <v>45312</v>
      </c>
      <c r="E628" s="423">
        <v>14069.4</v>
      </c>
      <c r="F628" s="354">
        <v>0.2</v>
      </c>
      <c r="G628" s="4">
        <v>3275</v>
      </c>
      <c r="H628" s="453"/>
    </row>
    <row r="629" spans="1:8" ht="15.75" x14ac:dyDescent="0.25">
      <c r="A629" s="233" t="s">
        <v>316</v>
      </c>
      <c r="B629" s="359" t="s">
        <v>265</v>
      </c>
      <c r="C629" s="224" t="s">
        <v>392</v>
      </c>
      <c r="D629" s="355">
        <v>45312</v>
      </c>
      <c r="E629" s="423">
        <v>18437</v>
      </c>
      <c r="F629" s="354">
        <v>0.2</v>
      </c>
      <c r="G629" s="4">
        <v>3275</v>
      </c>
      <c r="H629" s="453"/>
    </row>
    <row r="630" spans="1:8" ht="15.75" x14ac:dyDescent="0.25">
      <c r="A630" s="233" t="s">
        <v>317</v>
      </c>
      <c r="B630" s="359" t="s">
        <v>402</v>
      </c>
      <c r="C630" s="224" t="s">
        <v>392</v>
      </c>
      <c r="D630" s="355">
        <v>45312</v>
      </c>
      <c r="E630" s="423">
        <v>19045.599999999999</v>
      </c>
      <c r="F630" s="354">
        <v>0.2</v>
      </c>
      <c r="G630" s="4">
        <v>3275</v>
      </c>
      <c r="H630" s="453"/>
    </row>
    <row r="631" spans="1:8" ht="15.75" x14ac:dyDescent="0.25">
      <c r="A631" s="233" t="s">
        <v>318</v>
      </c>
      <c r="B631" s="359" t="s">
        <v>266</v>
      </c>
      <c r="C631" s="224" t="s">
        <v>392</v>
      </c>
      <c r="D631" s="355">
        <v>45312</v>
      </c>
      <c r="E631" s="423">
        <v>20030.099999999999</v>
      </c>
      <c r="F631" s="354">
        <v>0.2</v>
      </c>
      <c r="G631" s="4">
        <v>3275</v>
      </c>
      <c r="H631" s="453"/>
    </row>
    <row r="632" spans="1:8" ht="15.75" x14ac:dyDescent="0.25">
      <c r="A632" s="233" t="s">
        <v>319</v>
      </c>
      <c r="B632" s="359" t="s">
        <v>267</v>
      </c>
      <c r="C632" s="224" t="s">
        <v>392</v>
      </c>
      <c r="D632" s="355">
        <v>45312</v>
      </c>
      <c r="E632" s="423">
        <v>1575.2</v>
      </c>
      <c r="F632" s="354">
        <v>0.2</v>
      </c>
      <c r="G632" s="4">
        <v>3275</v>
      </c>
      <c r="H632" s="453"/>
    </row>
    <row r="633" spans="1:8" ht="15.75" x14ac:dyDescent="0.25">
      <c r="A633" s="233" t="s">
        <v>320</v>
      </c>
      <c r="B633" s="359" t="s">
        <v>268</v>
      </c>
      <c r="C633" s="224" t="s">
        <v>392</v>
      </c>
      <c r="D633" s="355">
        <v>45312</v>
      </c>
      <c r="E633" s="423">
        <v>4815.1000000000004</v>
      </c>
      <c r="F633" s="354">
        <v>0.2</v>
      </c>
      <c r="G633" s="4">
        <v>3275</v>
      </c>
      <c r="H633" s="453"/>
    </row>
    <row r="634" spans="1:8" ht="15.75" x14ac:dyDescent="0.25">
      <c r="A634" s="233" t="s">
        <v>321</v>
      </c>
      <c r="B634" s="359" t="s">
        <v>269</v>
      </c>
      <c r="C634" s="224" t="s">
        <v>392</v>
      </c>
      <c r="D634" s="355">
        <v>45312</v>
      </c>
      <c r="E634" s="423">
        <v>2076.4</v>
      </c>
      <c r="F634" s="354">
        <v>0.2</v>
      </c>
      <c r="G634" s="4">
        <v>3275</v>
      </c>
      <c r="H634" s="453"/>
    </row>
    <row r="635" spans="1:8" ht="15.75" x14ac:dyDescent="0.25">
      <c r="A635" s="233" t="s">
        <v>1021</v>
      </c>
      <c r="B635" s="359" t="s">
        <v>1240</v>
      </c>
      <c r="C635" s="224" t="s">
        <v>392</v>
      </c>
      <c r="D635" s="355">
        <v>45312</v>
      </c>
      <c r="E635" s="423">
        <v>4171.63</v>
      </c>
      <c r="F635" s="354">
        <v>0.2</v>
      </c>
      <c r="G635" s="4">
        <v>3275</v>
      </c>
      <c r="H635" s="453"/>
    </row>
    <row r="636" spans="1:8" ht="15.75" x14ac:dyDescent="0.25">
      <c r="A636" s="233" t="s">
        <v>322</v>
      </c>
      <c r="B636" s="370" t="s">
        <v>270</v>
      </c>
      <c r="C636" s="224"/>
      <c r="D636" s="355"/>
      <c r="E636" s="356"/>
      <c r="F636" s="354"/>
      <c r="G636" s="4">
        <v>3275</v>
      </c>
      <c r="H636" s="453"/>
    </row>
    <row r="637" spans="1:8" ht="15.75" x14ac:dyDescent="0.25">
      <c r="A637" s="233" t="s">
        <v>323</v>
      </c>
      <c r="B637" s="359" t="s">
        <v>259</v>
      </c>
      <c r="C637" s="224" t="s">
        <v>392</v>
      </c>
      <c r="D637" s="355">
        <v>45312</v>
      </c>
      <c r="E637" s="423">
        <v>11008.5</v>
      </c>
      <c r="F637" s="354">
        <v>0.2</v>
      </c>
      <c r="G637" s="4">
        <v>3275</v>
      </c>
      <c r="H637" s="453"/>
    </row>
    <row r="638" spans="1:8" ht="15.75" x14ac:dyDescent="0.25">
      <c r="A638" s="233" t="s">
        <v>324</v>
      </c>
      <c r="B638" s="359" t="s">
        <v>271</v>
      </c>
      <c r="C638" s="224" t="s">
        <v>392</v>
      </c>
      <c r="D638" s="355">
        <v>45312</v>
      </c>
      <c r="E638" s="423">
        <v>24361.899999999998</v>
      </c>
      <c r="F638" s="354">
        <v>0.2</v>
      </c>
      <c r="G638" s="4">
        <v>3275</v>
      </c>
      <c r="H638" s="453"/>
    </row>
    <row r="639" spans="1:8" ht="35.25" customHeight="1" x14ac:dyDescent="0.25">
      <c r="A639" s="233" t="s">
        <v>325</v>
      </c>
      <c r="B639" s="359" t="s">
        <v>272</v>
      </c>
      <c r="C639" s="224" t="s">
        <v>392</v>
      </c>
      <c r="D639" s="355">
        <v>45312</v>
      </c>
      <c r="E639" s="423">
        <v>27941.899999999998</v>
      </c>
      <c r="F639" s="354">
        <v>0.2</v>
      </c>
      <c r="G639" s="4">
        <v>3275</v>
      </c>
      <c r="H639" s="453"/>
    </row>
    <row r="640" spans="1:8" ht="15.75" x14ac:dyDescent="0.25">
      <c r="A640" s="233" t="s">
        <v>326</v>
      </c>
      <c r="B640" s="359" t="s">
        <v>403</v>
      </c>
      <c r="C640" s="224" t="s">
        <v>392</v>
      </c>
      <c r="D640" s="355">
        <v>45312</v>
      </c>
      <c r="E640" s="423">
        <v>36927.699999999997</v>
      </c>
      <c r="F640" s="354">
        <v>0.2</v>
      </c>
      <c r="G640" s="4">
        <v>3275</v>
      </c>
      <c r="H640" s="453"/>
    </row>
    <row r="641" spans="1:8" ht="15.75" x14ac:dyDescent="0.25">
      <c r="A641" s="233" t="s">
        <v>327</v>
      </c>
      <c r="B641" s="359" t="s">
        <v>261</v>
      </c>
      <c r="C641" s="224" t="s">
        <v>392</v>
      </c>
      <c r="D641" s="355">
        <v>45312</v>
      </c>
      <c r="E641" s="423">
        <v>36820.300000000003</v>
      </c>
      <c r="F641" s="354">
        <v>0.2</v>
      </c>
      <c r="G641" s="4">
        <v>3275</v>
      </c>
      <c r="H641" s="453"/>
    </row>
    <row r="642" spans="1:8" ht="15.75" x14ac:dyDescent="0.25">
      <c r="A642" s="233" t="s">
        <v>328</v>
      </c>
      <c r="B642" s="359" t="s">
        <v>262</v>
      </c>
      <c r="C642" s="224" t="s">
        <v>392</v>
      </c>
      <c r="D642" s="355">
        <v>45312</v>
      </c>
      <c r="E642" s="423">
        <v>40257.1</v>
      </c>
      <c r="F642" s="354">
        <v>0.2</v>
      </c>
      <c r="G642" s="4">
        <v>3275</v>
      </c>
      <c r="H642" s="453"/>
    </row>
    <row r="643" spans="1:8" ht="15.75" x14ac:dyDescent="0.25">
      <c r="A643" s="233" t="s">
        <v>329</v>
      </c>
      <c r="B643" s="359" t="s">
        <v>263</v>
      </c>
      <c r="C643" s="224" t="s">
        <v>392</v>
      </c>
      <c r="D643" s="355">
        <v>45312</v>
      </c>
      <c r="E643" s="423">
        <v>37715.300000000003</v>
      </c>
      <c r="F643" s="354">
        <v>0.2</v>
      </c>
      <c r="G643" s="4">
        <v>3275</v>
      </c>
      <c r="H643" s="453"/>
    </row>
    <row r="644" spans="1:8" ht="15.75" x14ac:dyDescent="0.25">
      <c r="A644" s="233" t="s">
        <v>330</v>
      </c>
      <c r="B644" s="359" t="s">
        <v>264</v>
      </c>
      <c r="C644" s="224" t="s">
        <v>392</v>
      </c>
      <c r="D644" s="355">
        <v>45312</v>
      </c>
      <c r="E644" s="423">
        <v>39183.1</v>
      </c>
      <c r="F644" s="354">
        <v>0.2</v>
      </c>
      <c r="G644" s="4">
        <v>3275</v>
      </c>
      <c r="H644" s="453"/>
    </row>
    <row r="645" spans="1:8" ht="15.75" x14ac:dyDescent="0.25">
      <c r="A645" s="233" t="s">
        <v>331</v>
      </c>
      <c r="B645" s="359" t="s">
        <v>265</v>
      </c>
      <c r="C645" s="224" t="s">
        <v>392</v>
      </c>
      <c r="D645" s="355">
        <v>45312</v>
      </c>
      <c r="E645" s="423">
        <v>45627.1</v>
      </c>
      <c r="F645" s="354">
        <v>0.2</v>
      </c>
      <c r="G645" s="4">
        <v>3275</v>
      </c>
      <c r="H645" s="453"/>
    </row>
    <row r="646" spans="1:8" ht="15.75" x14ac:dyDescent="0.25">
      <c r="A646" s="233" t="s">
        <v>332</v>
      </c>
      <c r="B646" s="359" t="s">
        <v>273</v>
      </c>
      <c r="C646" s="224" t="s">
        <v>392</v>
      </c>
      <c r="D646" s="355">
        <v>45312</v>
      </c>
      <c r="E646" s="423">
        <v>44660.5</v>
      </c>
      <c r="F646" s="354">
        <v>0.2</v>
      </c>
      <c r="G646" s="4">
        <v>3275</v>
      </c>
      <c r="H646" s="453"/>
    </row>
    <row r="647" spans="1:8" ht="15.75" x14ac:dyDescent="0.25">
      <c r="A647" s="233" t="s">
        <v>333</v>
      </c>
      <c r="B647" s="359" t="s">
        <v>266</v>
      </c>
      <c r="C647" s="224" t="s">
        <v>392</v>
      </c>
      <c r="D647" s="355">
        <v>45312</v>
      </c>
      <c r="E647" s="423">
        <v>54237</v>
      </c>
      <c r="F647" s="354">
        <v>0.2</v>
      </c>
      <c r="G647" s="4">
        <v>3275</v>
      </c>
      <c r="H647" s="453"/>
    </row>
    <row r="648" spans="1:8" ht="15.75" x14ac:dyDescent="0.25">
      <c r="A648" s="233" t="s">
        <v>334</v>
      </c>
      <c r="B648" s="359" t="s">
        <v>267</v>
      </c>
      <c r="C648" s="224" t="s">
        <v>392</v>
      </c>
      <c r="D648" s="355">
        <v>45312</v>
      </c>
      <c r="E648" s="423">
        <v>9075.3000000000011</v>
      </c>
      <c r="F648" s="354">
        <v>0.2</v>
      </c>
      <c r="G648" s="4">
        <v>3275</v>
      </c>
      <c r="H648" s="453"/>
    </row>
    <row r="649" spans="1:8" ht="15.75" x14ac:dyDescent="0.25">
      <c r="A649" s="233" t="s">
        <v>335</v>
      </c>
      <c r="B649" s="359" t="s">
        <v>268</v>
      </c>
      <c r="C649" s="224" t="s">
        <v>392</v>
      </c>
      <c r="D649" s="355">
        <v>45312</v>
      </c>
      <c r="E649" s="423">
        <v>10077.699999999999</v>
      </c>
      <c r="F649" s="354">
        <v>0.2</v>
      </c>
      <c r="G649" s="4">
        <v>3275</v>
      </c>
      <c r="H649" s="453"/>
    </row>
    <row r="650" spans="1:8" ht="15.75" x14ac:dyDescent="0.25">
      <c r="A650" s="233" t="s">
        <v>336</v>
      </c>
      <c r="B650" s="359" t="s">
        <v>269</v>
      </c>
      <c r="C650" s="224" t="s">
        <v>392</v>
      </c>
      <c r="D650" s="355">
        <v>45312</v>
      </c>
      <c r="E650" s="423">
        <v>9666</v>
      </c>
      <c r="F650" s="354">
        <v>0.2</v>
      </c>
      <c r="G650" s="4">
        <v>3275</v>
      </c>
      <c r="H650" s="453"/>
    </row>
    <row r="651" spans="1:8" ht="15.75" x14ac:dyDescent="0.25">
      <c r="A651" s="233" t="s">
        <v>1577</v>
      </c>
      <c r="B651" s="370" t="s">
        <v>274</v>
      </c>
      <c r="C651" s="224"/>
      <c r="D651" s="355"/>
      <c r="E651" s="423"/>
      <c r="F651" s="354"/>
      <c r="G651" s="4">
        <v>3275</v>
      </c>
      <c r="H651" s="453"/>
    </row>
    <row r="652" spans="1:8" ht="15.75" x14ac:dyDescent="0.25">
      <c r="A652" s="233" t="s">
        <v>1578</v>
      </c>
      <c r="B652" s="359" t="s">
        <v>269</v>
      </c>
      <c r="C652" s="224" t="s">
        <v>392</v>
      </c>
      <c r="D652" s="355">
        <v>45312</v>
      </c>
      <c r="E652" s="423">
        <v>22375</v>
      </c>
      <c r="F652" s="354">
        <v>0.2</v>
      </c>
      <c r="G652" s="4">
        <v>3275</v>
      </c>
      <c r="H652" s="453"/>
    </row>
    <row r="653" spans="1:8" ht="15.75" x14ac:dyDescent="0.25">
      <c r="A653" s="233" t="s">
        <v>1579</v>
      </c>
      <c r="B653" s="359" t="s">
        <v>275</v>
      </c>
      <c r="C653" s="224" t="s">
        <v>392</v>
      </c>
      <c r="D653" s="355">
        <v>45312</v>
      </c>
      <c r="E653" s="423">
        <v>5370</v>
      </c>
      <c r="F653" s="354">
        <v>0.2</v>
      </c>
      <c r="G653" s="4">
        <v>3275</v>
      </c>
      <c r="H653" s="453"/>
    </row>
    <row r="654" spans="1:8" ht="15.75" x14ac:dyDescent="0.25">
      <c r="A654" s="233" t="s">
        <v>337</v>
      </c>
      <c r="B654" s="370" t="s">
        <v>276</v>
      </c>
      <c r="C654" s="224"/>
      <c r="D654" s="355"/>
      <c r="E654" s="423"/>
      <c r="F654" s="354"/>
      <c r="G654" s="4">
        <v>3275</v>
      </c>
      <c r="H654" s="453"/>
    </row>
    <row r="655" spans="1:8" ht="15.75" x14ac:dyDescent="0.25">
      <c r="A655" s="233" t="s">
        <v>338</v>
      </c>
      <c r="B655" s="359" t="s">
        <v>269</v>
      </c>
      <c r="C655" s="224" t="s">
        <v>392</v>
      </c>
      <c r="D655" s="355">
        <v>45312</v>
      </c>
      <c r="E655" s="423">
        <v>17810.5</v>
      </c>
      <c r="F655" s="354">
        <v>0.2</v>
      </c>
      <c r="G655" s="4">
        <v>3275</v>
      </c>
      <c r="H655" s="453"/>
    </row>
    <row r="656" spans="1:8" ht="15.75" x14ac:dyDescent="0.25">
      <c r="A656" s="233" t="s">
        <v>341</v>
      </c>
      <c r="B656" s="359" t="s">
        <v>275</v>
      </c>
      <c r="C656" s="224" t="s">
        <v>392</v>
      </c>
      <c r="D656" s="355">
        <v>45312</v>
      </c>
      <c r="E656" s="423">
        <v>4313.9000000000005</v>
      </c>
      <c r="F656" s="354">
        <v>0.2</v>
      </c>
      <c r="G656" s="4">
        <v>3275</v>
      </c>
      <c r="H656" s="453"/>
    </row>
    <row r="657" spans="1:8" ht="15.75" x14ac:dyDescent="0.25">
      <c r="A657" s="233" t="s">
        <v>342</v>
      </c>
      <c r="B657" s="359" t="s">
        <v>260</v>
      </c>
      <c r="C657" s="224" t="s">
        <v>392</v>
      </c>
      <c r="D657" s="355">
        <v>45312</v>
      </c>
      <c r="E657" s="423">
        <v>8055</v>
      </c>
      <c r="F657" s="354">
        <v>0.2</v>
      </c>
      <c r="G657" s="4">
        <v>3275</v>
      </c>
      <c r="H657" s="453"/>
    </row>
    <row r="658" spans="1:8" ht="15.75" x14ac:dyDescent="0.25">
      <c r="A658" s="233" t="s">
        <v>356</v>
      </c>
      <c r="B658" s="370" t="s">
        <v>277</v>
      </c>
      <c r="C658" s="224"/>
      <c r="D658" s="355"/>
      <c r="E658" s="423"/>
      <c r="F658" s="354"/>
      <c r="G658" s="4">
        <v>3275</v>
      </c>
      <c r="H658" s="453"/>
    </row>
    <row r="659" spans="1:8" ht="15.75" x14ac:dyDescent="0.25">
      <c r="A659" s="233" t="s">
        <v>357</v>
      </c>
      <c r="B659" s="359" t="s">
        <v>269</v>
      </c>
      <c r="C659" s="224" t="s">
        <v>392</v>
      </c>
      <c r="D659" s="355">
        <v>45312</v>
      </c>
      <c r="E659" s="423">
        <v>4564.5</v>
      </c>
      <c r="F659" s="354">
        <v>0.2</v>
      </c>
      <c r="G659" s="4">
        <v>3275</v>
      </c>
      <c r="H659" s="453"/>
    </row>
    <row r="660" spans="1:8" ht="15.75" x14ac:dyDescent="0.25">
      <c r="A660" s="233" t="s">
        <v>358</v>
      </c>
      <c r="B660" s="359" t="s">
        <v>275</v>
      </c>
      <c r="C660" s="224" t="s">
        <v>392</v>
      </c>
      <c r="D660" s="355">
        <v>45312</v>
      </c>
      <c r="E660" s="423">
        <v>1056.0999999999999</v>
      </c>
      <c r="F660" s="354">
        <v>0.2</v>
      </c>
      <c r="G660" s="4">
        <v>3275</v>
      </c>
      <c r="H660" s="453"/>
    </row>
    <row r="661" spans="1:8" ht="15.75" x14ac:dyDescent="0.25">
      <c r="A661" s="233" t="s">
        <v>361</v>
      </c>
      <c r="B661" s="370" t="s">
        <v>278</v>
      </c>
      <c r="C661" s="224"/>
      <c r="D661" s="355"/>
      <c r="E661" s="423"/>
      <c r="F661" s="354"/>
      <c r="G661" s="4">
        <v>3275</v>
      </c>
      <c r="H661" s="453"/>
    </row>
    <row r="662" spans="1:8" ht="15.75" x14ac:dyDescent="0.25">
      <c r="A662" s="233" t="s">
        <v>362</v>
      </c>
      <c r="B662" s="359" t="s">
        <v>260</v>
      </c>
      <c r="C662" s="224" t="s">
        <v>392</v>
      </c>
      <c r="D662" s="355">
        <v>45312</v>
      </c>
      <c r="E662" s="423">
        <v>7160</v>
      </c>
      <c r="F662" s="354">
        <v>0.2</v>
      </c>
      <c r="G662" s="4">
        <v>3275</v>
      </c>
      <c r="H662" s="453"/>
    </row>
    <row r="663" spans="1:8" ht="31.5" customHeight="1" x14ac:dyDescent="0.25">
      <c r="A663" s="233" t="s">
        <v>365</v>
      </c>
      <c r="B663" s="370" t="s">
        <v>279</v>
      </c>
      <c r="C663" s="224"/>
      <c r="D663" s="355"/>
      <c r="E663" s="356"/>
      <c r="F663" s="354"/>
      <c r="G663" s="4">
        <v>3275</v>
      </c>
      <c r="H663" s="453"/>
    </row>
    <row r="664" spans="1:8" ht="51" customHeight="1" x14ac:dyDescent="0.25">
      <c r="A664" s="233" t="s">
        <v>238</v>
      </c>
      <c r="B664" s="359" t="s">
        <v>280</v>
      </c>
      <c r="C664" s="224" t="s">
        <v>392</v>
      </c>
      <c r="D664" s="355">
        <v>45312</v>
      </c>
      <c r="E664" s="423">
        <v>2165.9</v>
      </c>
      <c r="F664" s="354">
        <v>0.2</v>
      </c>
      <c r="G664" s="4">
        <v>3275</v>
      </c>
      <c r="H664" s="453"/>
    </row>
    <row r="665" spans="1:8" ht="36.75" customHeight="1" x14ac:dyDescent="0.25">
      <c r="A665" s="233" t="s">
        <v>366</v>
      </c>
      <c r="B665" s="359" t="s">
        <v>281</v>
      </c>
      <c r="C665" s="224" t="s">
        <v>392</v>
      </c>
      <c r="D665" s="355">
        <v>45312</v>
      </c>
      <c r="E665" s="423">
        <v>2165.9</v>
      </c>
      <c r="F665" s="354">
        <v>0.2</v>
      </c>
      <c r="G665" s="4">
        <v>3275</v>
      </c>
      <c r="H665" s="453"/>
    </row>
    <row r="666" spans="1:8" ht="15.75" x14ac:dyDescent="0.25">
      <c r="A666" s="233" t="s">
        <v>242</v>
      </c>
      <c r="B666" s="359" t="s">
        <v>275</v>
      </c>
      <c r="C666" s="224" t="s">
        <v>392</v>
      </c>
      <c r="D666" s="355">
        <v>45312</v>
      </c>
      <c r="E666" s="423">
        <v>2165.9</v>
      </c>
      <c r="F666" s="354">
        <v>0.2</v>
      </c>
      <c r="G666" s="4">
        <v>3275</v>
      </c>
      <c r="H666" s="453"/>
    </row>
    <row r="667" spans="1:8" ht="15.75" x14ac:dyDescent="0.25">
      <c r="A667" s="233" t="s">
        <v>383</v>
      </c>
      <c r="B667" s="359" t="s">
        <v>282</v>
      </c>
      <c r="C667" s="224" t="s">
        <v>392</v>
      </c>
      <c r="D667" s="355">
        <v>45312</v>
      </c>
      <c r="E667" s="423">
        <v>2165.9</v>
      </c>
      <c r="F667" s="354">
        <v>0.2</v>
      </c>
      <c r="G667" s="4">
        <v>3275</v>
      </c>
      <c r="H667" s="453"/>
    </row>
    <row r="668" spans="1:8" s="8" customFormat="1" ht="31.5" customHeight="1" x14ac:dyDescent="0.25">
      <c r="A668" s="350" t="s">
        <v>367</v>
      </c>
      <c r="B668" s="369" t="s">
        <v>286</v>
      </c>
      <c r="C668" s="352"/>
      <c r="D668" s="267"/>
      <c r="E668" s="423"/>
      <c r="F668" s="354"/>
      <c r="G668" s="4">
        <v>3275</v>
      </c>
      <c r="H668" s="453"/>
    </row>
    <row r="669" spans="1:8" ht="15.75" x14ac:dyDescent="0.25">
      <c r="A669" s="233" t="s">
        <v>1580</v>
      </c>
      <c r="B669" s="359" t="s">
        <v>285</v>
      </c>
      <c r="C669" s="224" t="s">
        <v>392</v>
      </c>
      <c r="D669" s="355">
        <v>45292</v>
      </c>
      <c r="E669" s="423">
        <v>2685</v>
      </c>
      <c r="F669" s="354">
        <v>0.2</v>
      </c>
      <c r="G669" s="4">
        <v>3275</v>
      </c>
      <c r="H669" s="453"/>
    </row>
    <row r="670" spans="1:8" ht="38.25" customHeight="1" x14ac:dyDescent="0.25">
      <c r="A670" s="233" t="s">
        <v>1581</v>
      </c>
      <c r="B670" s="359" t="s">
        <v>287</v>
      </c>
      <c r="C670" s="224" t="s">
        <v>392</v>
      </c>
      <c r="D670" s="355">
        <v>45292</v>
      </c>
      <c r="E670" s="423">
        <v>4027.5</v>
      </c>
      <c r="F670" s="354">
        <v>0.2</v>
      </c>
      <c r="G670" s="4">
        <v>3275</v>
      </c>
      <c r="H670" s="453"/>
    </row>
    <row r="671" spans="1:8" ht="15.75" x14ac:dyDescent="0.25">
      <c r="A671" s="233" t="s">
        <v>1582</v>
      </c>
      <c r="B671" s="359" t="s">
        <v>283</v>
      </c>
      <c r="C671" s="224" t="s">
        <v>392</v>
      </c>
      <c r="D671" s="355">
        <v>45292</v>
      </c>
      <c r="E671" s="423">
        <v>4654</v>
      </c>
      <c r="F671" s="354">
        <v>0.2</v>
      </c>
      <c r="G671" s="4">
        <v>3275</v>
      </c>
      <c r="H671" s="453"/>
    </row>
    <row r="672" spans="1:8" ht="15.75" x14ac:dyDescent="0.25">
      <c r="A672" s="233" t="s">
        <v>1583</v>
      </c>
      <c r="B672" s="359" t="s">
        <v>261</v>
      </c>
      <c r="C672" s="224" t="s">
        <v>392</v>
      </c>
      <c r="D672" s="355">
        <v>45292</v>
      </c>
      <c r="E672" s="423">
        <v>4385.5</v>
      </c>
      <c r="F672" s="354">
        <v>0.2</v>
      </c>
      <c r="G672" s="4">
        <v>3275</v>
      </c>
      <c r="H672" s="453"/>
    </row>
    <row r="673" spans="1:8" ht="15.75" x14ac:dyDescent="0.25">
      <c r="A673" s="233" t="s">
        <v>1584</v>
      </c>
      <c r="B673" s="359" t="s">
        <v>262</v>
      </c>
      <c r="C673" s="224" t="s">
        <v>392</v>
      </c>
      <c r="D673" s="355">
        <v>45292</v>
      </c>
      <c r="E673" s="423">
        <v>4475</v>
      </c>
      <c r="F673" s="354">
        <v>0.2</v>
      </c>
      <c r="G673" s="4">
        <v>3275</v>
      </c>
      <c r="H673" s="453"/>
    </row>
    <row r="674" spans="1:8" ht="15.75" x14ac:dyDescent="0.25">
      <c r="A674" s="233" t="s">
        <v>1585</v>
      </c>
      <c r="B674" s="359" t="s">
        <v>263</v>
      </c>
      <c r="C674" s="224" t="s">
        <v>392</v>
      </c>
      <c r="D674" s="355">
        <v>45292</v>
      </c>
      <c r="E674" s="423">
        <v>4296</v>
      </c>
      <c r="F674" s="354">
        <v>0.2</v>
      </c>
      <c r="G674" s="4">
        <v>3275</v>
      </c>
      <c r="H674" s="453"/>
    </row>
    <row r="675" spans="1:8" ht="15.75" x14ac:dyDescent="0.25">
      <c r="A675" s="233" t="s">
        <v>1586</v>
      </c>
      <c r="B675" s="359" t="s">
        <v>264</v>
      </c>
      <c r="C675" s="224" t="s">
        <v>392</v>
      </c>
      <c r="D675" s="355">
        <v>45292</v>
      </c>
      <c r="E675" s="423">
        <v>4743.5</v>
      </c>
      <c r="F675" s="354">
        <v>0.2</v>
      </c>
      <c r="G675" s="4">
        <v>3275</v>
      </c>
      <c r="H675" s="453"/>
    </row>
    <row r="676" spans="1:8" ht="15.75" x14ac:dyDescent="0.25">
      <c r="A676" s="233" t="s">
        <v>1587</v>
      </c>
      <c r="B676" s="359" t="s">
        <v>265</v>
      </c>
      <c r="C676" s="224" t="s">
        <v>392</v>
      </c>
      <c r="D676" s="355">
        <v>45292</v>
      </c>
      <c r="E676" s="423">
        <v>5083.5999999999995</v>
      </c>
      <c r="F676" s="354">
        <v>0.2</v>
      </c>
      <c r="G676" s="4">
        <v>3275</v>
      </c>
      <c r="H676" s="453"/>
    </row>
    <row r="677" spans="1:8" ht="15.75" x14ac:dyDescent="0.25">
      <c r="A677" s="233" t="s">
        <v>1588</v>
      </c>
      <c r="B677" s="359" t="s">
        <v>284</v>
      </c>
      <c r="C677" s="224" t="s">
        <v>392</v>
      </c>
      <c r="D677" s="355">
        <v>45292</v>
      </c>
      <c r="E677" s="423">
        <v>5871.2</v>
      </c>
      <c r="F677" s="354">
        <v>0.2</v>
      </c>
      <c r="G677" s="4">
        <v>3275</v>
      </c>
      <c r="H677" s="453"/>
    </row>
    <row r="678" spans="1:8" ht="15.75" x14ac:dyDescent="0.25">
      <c r="A678" s="233" t="s">
        <v>1589</v>
      </c>
      <c r="B678" s="359" t="s">
        <v>266</v>
      </c>
      <c r="C678" s="224" t="s">
        <v>392</v>
      </c>
      <c r="D678" s="355">
        <v>45292</v>
      </c>
      <c r="E678" s="423">
        <v>7607.5</v>
      </c>
      <c r="F678" s="354">
        <v>0.2</v>
      </c>
      <c r="G678" s="4">
        <v>3275</v>
      </c>
      <c r="H678" s="453"/>
    </row>
    <row r="679" spans="1:8" ht="15.75" x14ac:dyDescent="0.25">
      <c r="A679" s="233" t="s">
        <v>1590</v>
      </c>
      <c r="B679" s="359" t="s">
        <v>259</v>
      </c>
      <c r="C679" s="224" t="s">
        <v>392</v>
      </c>
      <c r="D679" s="355">
        <v>45292</v>
      </c>
      <c r="E679" s="423">
        <v>1861.6000000000001</v>
      </c>
      <c r="F679" s="354">
        <v>0.2</v>
      </c>
      <c r="G679" s="4">
        <v>3275</v>
      </c>
      <c r="H679" s="453"/>
    </row>
    <row r="680" spans="1:8" ht="15.75" x14ac:dyDescent="0.25">
      <c r="A680" s="233" t="s">
        <v>1591</v>
      </c>
      <c r="B680" s="359" t="s">
        <v>1695</v>
      </c>
      <c r="C680" s="224" t="s">
        <v>392</v>
      </c>
      <c r="D680" s="355">
        <v>45292</v>
      </c>
      <c r="E680" s="423">
        <v>2344.1600000000003</v>
      </c>
      <c r="F680" s="354">
        <v>0.2</v>
      </c>
      <c r="G680" s="4">
        <v>3275</v>
      </c>
      <c r="H680" s="453"/>
    </row>
    <row r="681" spans="1:8" ht="15.75" x14ac:dyDescent="0.25">
      <c r="A681" s="233" t="s">
        <v>1592</v>
      </c>
      <c r="B681" s="359" t="s">
        <v>290</v>
      </c>
      <c r="C681" s="224" t="s">
        <v>392</v>
      </c>
      <c r="D681" s="355">
        <v>45292</v>
      </c>
      <c r="E681" s="423">
        <v>2272.0320000000002</v>
      </c>
      <c r="F681" s="354">
        <v>0.2</v>
      </c>
      <c r="G681" s="4">
        <v>3275</v>
      </c>
      <c r="H681" s="453"/>
    </row>
    <row r="682" spans="1:8" ht="31.5" customHeight="1" x14ac:dyDescent="0.25">
      <c r="A682" s="233" t="s">
        <v>368</v>
      </c>
      <c r="B682" s="370" t="s">
        <v>291</v>
      </c>
      <c r="C682" s="224"/>
      <c r="D682" s="355"/>
      <c r="E682" s="356"/>
      <c r="F682" s="354"/>
      <c r="G682" s="4">
        <v>3275</v>
      </c>
      <c r="H682" s="453"/>
    </row>
    <row r="683" spans="1:8" ht="15.75" x14ac:dyDescent="0.25">
      <c r="A683" s="233" t="s">
        <v>1593</v>
      </c>
      <c r="B683" s="359" t="s">
        <v>1695</v>
      </c>
      <c r="C683" s="224" t="s">
        <v>392</v>
      </c>
      <c r="D683" s="355">
        <v>45292</v>
      </c>
      <c r="E683" s="423">
        <v>3383.1</v>
      </c>
      <c r="F683" s="354">
        <v>0.2</v>
      </c>
      <c r="G683" s="4">
        <v>3275</v>
      </c>
      <c r="H683" s="453"/>
    </row>
    <row r="684" spans="1:8" ht="15.75" x14ac:dyDescent="0.25">
      <c r="A684" s="233" t="s">
        <v>1594</v>
      </c>
      <c r="B684" s="359" t="s">
        <v>290</v>
      </c>
      <c r="C684" s="224" t="s">
        <v>392</v>
      </c>
      <c r="D684" s="355">
        <v>45292</v>
      </c>
      <c r="E684" s="423">
        <v>644.4</v>
      </c>
      <c r="F684" s="354">
        <v>0.2</v>
      </c>
      <c r="G684" s="4">
        <v>3275</v>
      </c>
      <c r="H684" s="453"/>
    </row>
    <row r="685" spans="1:8" ht="31.5" customHeight="1" x14ac:dyDescent="0.25">
      <c r="A685" s="233" t="s">
        <v>369</v>
      </c>
      <c r="B685" s="370" t="s">
        <v>292</v>
      </c>
      <c r="C685" s="224"/>
      <c r="D685" s="355"/>
      <c r="E685" s="356"/>
      <c r="F685" s="354"/>
      <c r="G685" s="4">
        <v>3275</v>
      </c>
      <c r="H685" s="453"/>
    </row>
    <row r="686" spans="1:8" ht="15.75" x14ac:dyDescent="0.25">
      <c r="A686" s="233" t="s">
        <v>1595</v>
      </c>
      <c r="B686" s="359" t="s">
        <v>285</v>
      </c>
      <c r="C686" s="224" t="s">
        <v>392</v>
      </c>
      <c r="D686" s="355">
        <v>45292</v>
      </c>
      <c r="E686" s="423">
        <v>2577.5524999999998</v>
      </c>
      <c r="F686" s="354">
        <v>0.2</v>
      </c>
      <c r="G686" s="4">
        <v>3275</v>
      </c>
      <c r="H686" s="453"/>
    </row>
    <row r="687" spans="1:8" ht="33" customHeight="1" x14ac:dyDescent="0.25">
      <c r="A687" s="233" t="s">
        <v>1596</v>
      </c>
      <c r="B687" s="359" t="s">
        <v>287</v>
      </c>
      <c r="C687" s="224" t="s">
        <v>392</v>
      </c>
      <c r="D687" s="355">
        <v>45292</v>
      </c>
      <c r="E687" s="423">
        <v>2659.5474999999992</v>
      </c>
      <c r="F687" s="354">
        <v>0.2</v>
      </c>
      <c r="G687" s="4">
        <v>3275</v>
      </c>
      <c r="H687" s="453"/>
    </row>
    <row r="688" spans="1:8" ht="15.75" x14ac:dyDescent="0.25">
      <c r="A688" s="233" t="s">
        <v>1597</v>
      </c>
      <c r="B688" s="359" t="s">
        <v>283</v>
      </c>
      <c r="C688" s="224" t="s">
        <v>392</v>
      </c>
      <c r="D688" s="355">
        <v>45292</v>
      </c>
      <c r="E688" s="423">
        <v>2758.7349999999992</v>
      </c>
      <c r="F688" s="354">
        <v>0.2</v>
      </c>
      <c r="G688" s="4">
        <v>3275</v>
      </c>
      <c r="H688" s="453"/>
    </row>
    <row r="689" spans="1:8" ht="15.75" x14ac:dyDescent="0.25">
      <c r="A689" s="233" t="s">
        <v>1598</v>
      </c>
      <c r="B689" s="359" t="s">
        <v>261</v>
      </c>
      <c r="C689" s="224" t="s">
        <v>392</v>
      </c>
      <c r="D689" s="355">
        <v>45292</v>
      </c>
      <c r="E689" s="423">
        <v>2709.8024999999998</v>
      </c>
      <c r="F689" s="354">
        <v>0.2</v>
      </c>
      <c r="G689" s="4">
        <v>3275</v>
      </c>
      <c r="H689" s="453"/>
    </row>
    <row r="690" spans="1:8" ht="15.75" x14ac:dyDescent="0.25">
      <c r="A690" s="233" t="s">
        <v>1599</v>
      </c>
      <c r="B690" s="359" t="s">
        <v>262</v>
      </c>
      <c r="C690" s="224" t="s">
        <v>392</v>
      </c>
      <c r="D690" s="355">
        <v>45292</v>
      </c>
      <c r="E690" s="423">
        <v>2742.8649999999998</v>
      </c>
      <c r="F690" s="354">
        <v>0.2</v>
      </c>
      <c r="G690" s="4">
        <v>3275</v>
      </c>
      <c r="H690" s="453"/>
    </row>
    <row r="691" spans="1:8" ht="15.75" x14ac:dyDescent="0.25">
      <c r="A691" s="233" t="s">
        <v>1600</v>
      </c>
      <c r="B691" s="359" t="s">
        <v>263</v>
      </c>
      <c r="C691" s="224" t="s">
        <v>392</v>
      </c>
      <c r="D691" s="355">
        <v>45292</v>
      </c>
      <c r="E691" s="423">
        <v>2692.6099999999992</v>
      </c>
      <c r="F691" s="354">
        <v>0.2</v>
      </c>
      <c r="G691" s="4">
        <v>3275</v>
      </c>
      <c r="H691" s="453"/>
    </row>
    <row r="692" spans="1:8" ht="15.75" x14ac:dyDescent="0.25">
      <c r="A692" s="233" t="s">
        <v>1601</v>
      </c>
      <c r="B692" s="359" t="s">
        <v>264</v>
      </c>
      <c r="C692" s="224" t="s">
        <v>392</v>
      </c>
      <c r="D692" s="355">
        <v>45292</v>
      </c>
      <c r="E692" s="423">
        <v>2758.7349999999992</v>
      </c>
      <c r="F692" s="354">
        <v>0.2</v>
      </c>
      <c r="G692" s="4">
        <v>3275</v>
      </c>
      <c r="H692" s="453"/>
    </row>
    <row r="693" spans="1:8" ht="15.75" x14ac:dyDescent="0.25">
      <c r="A693" s="233" t="s">
        <v>1602</v>
      </c>
      <c r="B693" s="359" t="s">
        <v>265</v>
      </c>
      <c r="C693" s="224" t="s">
        <v>392</v>
      </c>
      <c r="D693" s="355">
        <v>45292</v>
      </c>
      <c r="E693" s="423">
        <v>2808.99</v>
      </c>
      <c r="F693" s="354">
        <v>0.2</v>
      </c>
      <c r="G693" s="4">
        <v>3275</v>
      </c>
      <c r="H693" s="453"/>
    </row>
    <row r="694" spans="1:8" ht="15.75" x14ac:dyDescent="0.25">
      <c r="A694" s="233" t="s">
        <v>1603</v>
      </c>
      <c r="B694" s="359" t="s">
        <v>284</v>
      </c>
      <c r="C694" s="224" t="s">
        <v>392</v>
      </c>
      <c r="D694" s="355">
        <v>45292</v>
      </c>
      <c r="E694" s="423">
        <v>2857.9224999999992</v>
      </c>
      <c r="F694" s="354">
        <v>0.2</v>
      </c>
      <c r="G694" s="4">
        <v>3275</v>
      </c>
      <c r="H694" s="453"/>
    </row>
    <row r="695" spans="1:8" ht="15.75" x14ac:dyDescent="0.25">
      <c r="A695" s="233" t="s">
        <v>1604</v>
      </c>
      <c r="B695" s="359" t="s">
        <v>266</v>
      </c>
      <c r="C695" s="224" t="s">
        <v>392</v>
      </c>
      <c r="D695" s="355">
        <v>45292</v>
      </c>
      <c r="E695" s="423">
        <v>2924.0474999999992</v>
      </c>
      <c r="F695" s="354">
        <v>0.2</v>
      </c>
      <c r="G695" s="4">
        <v>3275</v>
      </c>
      <c r="H695" s="453"/>
    </row>
    <row r="696" spans="1:8" ht="15.75" x14ac:dyDescent="0.25">
      <c r="A696" s="233" t="s">
        <v>1605</v>
      </c>
      <c r="B696" s="359" t="s">
        <v>259</v>
      </c>
      <c r="C696" s="224" t="s">
        <v>392</v>
      </c>
      <c r="D696" s="355">
        <v>45292</v>
      </c>
      <c r="E696" s="423">
        <v>2462.4949999999994</v>
      </c>
      <c r="F696" s="354">
        <v>0.2</v>
      </c>
      <c r="G696" s="4">
        <v>3275</v>
      </c>
      <c r="H696" s="453"/>
    </row>
    <row r="697" spans="1:8" ht="15.75" x14ac:dyDescent="0.25">
      <c r="A697" s="233" t="s">
        <v>370</v>
      </c>
      <c r="B697" s="370" t="s">
        <v>293</v>
      </c>
      <c r="C697" s="224" t="s">
        <v>392</v>
      </c>
      <c r="D697" s="355">
        <v>45292</v>
      </c>
      <c r="E697" s="423">
        <v>795</v>
      </c>
      <c r="F697" s="354">
        <v>0.2</v>
      </c>
      <c r="G697" s="4">
        <v>3275</v>
      </c>
      <c r="H697" s="453"/>
    </row>
    <row r="698" spans="1:8" ht="15.75" x14ac:dyDescent="0.25">
      <c r="A698" s="233" t="s">
        <v>371</v>
      </c>
      <c r="B698" s="370" t="s">
        <v>294</v>
      </c>
      <c r="C698" s="224" t="s">
        <v>393</v>
      </c>
      <c r="D698" s="355">
        <v>45292</v>
      </c>
      <c r="E698" s="423">
        <v>851</v>
      </c>
      <c r="F698" s="354">
        <v>0.2</v>
      </c>
      <c r="G698" s="4">
        <v>3275</v>
      </c>
      <c r="H698" s="453"/>
    </row>
    <row r="699" spans="1:8" s="8" customFormat="1" ht="47.25" x14ac:dyDescent="0.25">
      <c r="A699" s="233" t="s">
        <v>372</v>
      </c>
      <c r="B699" s="369" t="s">
        <v>295</v>
      </c>
      <c r="C699" s="352" t="s">
        <v>391</v>
      </c>
      <c r="D699" s="355">
        <v>45292</v>
      </c>
      <c r="E699" s="423">
        <v>738</v>
      </c>
      <c r="F699" s="354">
        <v>0.2</v>
      </c>
      <c r="G699" s="4">
        <v>3275</v>
      </c>
      <c r="H699" s="453"/>
    </row>
    <row r="700" spans="1:8" ht="15.75" x14ac:dyDescent="0.25">
      <c r="A700" s="233" t="s">
        <v>880</v>
      </c>
      <c r="B700" s="370" t="s">
        <v>306</v>
      </c>
      <c r="C700" s="224" t="s">
        <v>398</v>
      </c>
      <c r="D700" s="355">
        <v>45292</v>
      </c>
      <c r="E700" s="423">
        <v>568</v>
      </c>
      <c r="F700" s="354">
        <v>0.2</v>
      </c>
      <c r="G700" s="4">
        <v>3275</v>
      </c>
      <c r="H700" s="453"/>
    </row>
    <row r="702" spans="1:8" x14ac:dyDescent="0.25">
      <c r="A702" s="5" t="s">
        <v>418</v>
      </c>
    </row>
    <row r="703" spans="1:8" x14ac:dyDescent="0.25">
      <c r="A703" s="474" t="s">
        <v>421</v>
      </c>
      <c r="B703" s="474"/>
      <c r="C703" s="474"/>
      <c r="D703" s="474"/>
      <c r="E703" s="474"/>
    </row>
    <row r="704" spans="1:8" x14ac:dyDescent="0.25">
      <c r="A704" s="474" t="s">
        <v>420</v>
      </c>
      <c r="B704" s="474"/>
      <c r="C704" s="474"/>
      <c r="D704" s="474"/>
      <c r="E704" s="474"/>
    </row>
    <row r="705" spans="1:5" x14ac:dyDescent="0.25">
      <c r="A705" s="474" t="s">
        <v>426</v>
      </c>
      <c r="B705" s="474"/>
      <c r="C705" s="474"/>
      <c r="D705" s="474"/>
      <c r="E705" s="474"/>
    </row>
    <row r="706" spans="1:5" x14ac:dyDescent="0.25">
      <c r="A706" s="474" t="s">
        <v>425</v>
      </c>
      <c r="B706" s="474"/>
      <c r="C706" s="474"/>
      <c r="D706" s="474"/>
      <c r="E706" s="474"/>
    </row>
  </sheetData>
  <autoFilter ref="A12:AD700" xr:uid="{12579F34-E480-4BCF-8578-C280A2B87B7B}"/>
  <mergeCells count="21">
    <mergeCell ref="A6:F6"/>
    <mergeCell ref="A1:F1"/>
    <mergeCell ref="A2:F2"/>
    <mergeCell ref="A3:F3"/>
    <mergeCell ref="A4:F4"/>
    <mergeCell ref="A5:F5"/>
    <mergeCell ref="A706:E706"/>
    <mergeCell ref="A7:F7"/>
    <mergeCell ref="A8:F8"/>
    <mergeCell ref="A9:F9"/>
    <mergeCell ref="A10:F10"/>
    <mergeCell ref="A11:A12"/>
    <mergeCell ref="B11:B12"/>
    <mergeCell ref="C11:C12"/>
    <mergeCell ref="D11:D12"/>
    <mergeCell ref="E11:F11"/>
    <mergeCell ref="B605:F605"/>
    <mergeCell ref="B618:F618"/>
    <mergeCell ref="A703:E703"/>
    <mergeCell ref="A704:E704"/>
    <mergeCell ref="A705:E705"/>
  </mergeCells>
  <hyperlinks>
    <hyperlink ref="B30" location="'Для экспл РФ'!A307" display="Тариф за обеспечение  бортпитанием*  " xr:uid="{D3A6C846-C8B3-43F8-A4F6-F5E674FB827C}"/>
    <hyperlink ref="B34" location="'Для экспл РФ'!A308" display="L-410Э**" xr:uid="{8A442FB8-D837-4CC8-AACC-0493F3B60A33}"/>
    <hyperlink ref="D132" location="'Для экспл РФ'!A309" display="Тарифы за отдельные (дополнительные) услуги по тех. обслуживанию  ВС***" xr:uid="{0B4F067D-7216-4530-B7BF-59020B48263C}"/>
  </hyperlinks>
  <pageMargins left="0.51181102362204722" right="0.31496062992125984" top="0.55118110236220474" bottom="0.74803149606299213" header="0.31496062992125984" footer="0.31496062992125984"/>
  <pageSetup paperSize="9" scale="60" fitToHeight="0" orientation="portrait" r:id="rId1"/>
  <rowBreaks count="1" manualBreakCount="1">
    <brk id="623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595C-0ECA-4870-9475-F031E46B5F25}">
  <sheetPr>
    <tabColor rgb="FFFFC000"/>
  </sheetPr>
  <dimension ref="A1:G28"/>
  <sheetViews>
    <sheetView view="pageBreakPreview" zoomScale="91" zoomScaleNormal="100" zoomScaleSheetLayoutView="91" workbookViewId="0">
      <selection activeCell="F15" sqref="F15"/>
    </sheetView>
  </sheetViews>
  <sheetFormatPr defaultRowHeight="15" x14ac:dyDescent="0.25"/>
  <cols>
    <col min="1" max="1" width="9.85546875" style="5" bestFit="1" customWidth="1"/>
    <col min="2" max="2" width="15.5703125" style="5" hidden="1" customWidth="1"/>
    <col min="3" max="3" width="64.140625" style="2" customWidth="1"/>
    <col min="4" max="5" width="17.140625" style="2" customWidth="1"/>
    <col min="6" max="6" width="21.85546875" style="2" customWidth="1"/>
    <col min="7" max="7" width="23.5703125" style="2" customWidth="1"/>
    <col min="8" max="16384" width="9.140625" style="2"/>
  </cols>
  <sheetData>
    <row r="1" spans="1:7" x14ac:dyDescent="0.2">
      <c r="A1" s="508" t="s">
        <v>1206</v>
      </c>
      <c r="B1" s="508"/>
      <c r="C1" s="508"/>
      <c r="D1" s="508"/>
      <c r="E1" s="508"/>
      <c r="F1" s="508"/>
      <c r="G1" s="508"/>
    </row>
    <row r="2" spans="1:7" x14ac:dyDescent="0.2">
      <c r="A2" s="508" t="s">
        <v>1207</v>
      </c>
      <c r="B2" s="508"/>
      <c r="C2" s="508"/>
      <c r="D2" s="508"/>
      <c r="E2" s="508"/>
      <c r="F2" s="508"/>
      <c r="G2" s="508"/>
    </row>
    <row r="3" spans="1:7" x14ac:dyDescent="0.2">
      <c r="A3" s="508" t="s">
        <v>1208</v>
      </c>
      <c r="B3" s="508"/>
      <c r="C3" s="508"/>
      <c r="D3" s="508"/>
      <c r="E3" s="508"/>
      <c r="F3" s="508"/>
      <c r="G3" s="508"/>
    </row>
    <row r="4" spans="1:7" x14ac:dyDescent="0.2">
      <c r="A4" s="508" t="s">
        <v>1382</v>
      </c>
      <c r="B4" s="508"/>
      <c r="C4" s="508"/>
      <c r="D4" s="508"/>
      <c r="E4" s="508"/>
      <c r="F4" s="508"/>
      <c r="G4" s="508"/>
    </row>
    <row r="5" spans="1:7" x14ac:dyDescent="0.2">
      <c r="A5" s="508" t="s">
        <v>1383</v>
      </c>
      <c r="B5" s="508"/>
      <c r="C5" s="508"/>
      <c r="D5" s="508"/>
      <c r="E5" s="508"/>
      <c r="F5" s="508"/>
      <c r="G5" s="508"/>
    </row>
    <row r="7" spans="1:7" ht="15.75" x14ac:dyDescent="0.25">
      <c r="A7" s="485" t="s">
        <v>443</v>
      </c>
      <c r="B7" s="485"/>
      <c r="C7" s="485"/>
      <c r="D7" s="485"/>
      <c r="E7" s="485"/>
      <c r="F7" s="485"/>
      <c r="G7" s="485"/>
    </row>
    <row r="8" spans="1:7" ht="15.75" x14ac:dyDescent="0.25">
      <c r="A8" s="485" t="s">
        <v>405</v>
      </c>
      <c r="B8" s="485"/>
      <c r="C8" s="485"/>
      <c r="D8" s="485"/>
      <c r="E8" s="485"/>
      <c r="F8" s="485"/>
      <c r="G8" s="485"/>
    </row>
    <row r="9" spans="1:7" ht="15.75" x14ac:dyDescent="0.25">
      <c r="A9" s="485" t="s">
        <v>406</v>
      </c>
      <c r="B9" s="485"/>
      <c r="C9" s="485"/>
      <c r="D9" s="485"/>
      <c r="E9" s="485"/>
      <c r="F9" s="485"/>
      <c r="G9" s="485"/>
    </row>
    <row r="10" spans="1:7" ht="15.75" x14ac:dyDescent="0.25">
      <c r="A10" s="485" t="s">
        <v>1384</v>
      </c>
      <c r="B10" s="485"/>
      <c r="C10" s="485"/>
      <c r="D10" s="485"/>
      <c r="E10" s="485"/>
      <c r="F10" s="485"/>
      <c r="G10" s="485"/>
    </row>
    <row r="11" spans="1:7" ht="14.25" customHeight="1" x14ac:dyDescent="0.25">
      <c r="A11" s="485" t="s">
        <v>444</v>
      </c>
      <c r="B11" s="485"/>
      <c r="C11" s="485"/>
      <c r="D11" s="485"/>
      <c r="E11" s="485"/>
      <c r="F11" s="485"/>
      <c r="G11" s="485"/>
    </row>
    <row r="12" spans="1:7" x14ac:dyDescent="0.25">
      <c r="G12" s="6" t="s">
        <v>1243</v>
      </c>
    </row>
    <row r="13" spans="1:7" x14ac:dyDescent="0.25">
      <c r="A13" s="505" t="s">
        <v>0</v>
      </c>
      <c r="B13" s="505" t="s">
        <v>913</v>
      </c>
      <c r="C13" s="506" t="s">
        <v>1</v>
      </c>
      <c r="D13" s="506" t="s">
        <v>3</v>
      </c>
      <c r="E13" s="506" t="s">
        <v>911</v>
      </c>
      <c r="F13" s="507" t="s">
        <v>912</v>
      </c>
      <c r="G13" s="507"/>
    </row>
    <row r="14" spans="1:7" ht="63" customHeight="1" x14ac:dyDescent="0.25">
      <c r="A14" s="505"/>
      <c r="B14" s="505"/>
      <c r="C14" s="506"/>
      <c r="D14" s="506"/>
      <c r="E14" s="506"/>
      <c r="F14" s="199" t="s">
        <v>2</v>
      </c>
      <c r="G14" s="199" t="s">
        <v>18</v>
      </c>
    </row>
    <row r="15" spans="1:7" s="1" customFormat="1" ht="12.75" x14ac:dyDescent="0.25">
      <c r="A15" s="199">
        <v>1</v>
      </c>
      <c r="B15" s="199">
        <v>1001</v>
      </c>
      <c r="C15" s="214" t="s">
        <v>4</v>
      </c>
      <c r="D15" s="199" t="s">
        <v>453</v>
      </c>
      <c r="E15" s="212">
        <v>42237</v>
      </c>
      <c r="F15" s="215">
        <v>1145</v>
      </c>
      <c r="G15" s="216">
        <v>0.2</v>
      </c>
    </row>
    <row r="16" spans="1:7" s="1" customFormat="1" ht="12.75" x14ac:dyDescent="0.25">
      <c r="A16" s="199">
        <v>2</v>
      </c>
      <c r="B16" s="199">
        <v>1003</v>
      </c>
      <c r="C16" s="214" t="s">
        <v>6</v>
      </c>
      <c r="D16" s="199" t="s">
        <v>453</v>
      </c>
      <c r="E16" s="212">
        <v>42237</v>
      </c>
      <c r="F16" s="215">
        <v>390</v>
      </c>
      <c r="G16" s="216">
        <v>0.2</v>
      </c>
    </row>
    <row r="17" spans="1:7" s="1" customFormat="1" ht="27.75" customHeight="1" x14ac:dyDescent="0.25">
      <c r="A17" s="199">
        <v>3</v>
      </c>
      <c r="B17" s="199">
        <v>1004</v>
      </c>
      <c r="C17" s="214" t="s">
        <v>445</v>
      </c>
      <c r="D17" s="199" t="s">
        <v>454</v>
      </c>
      <c r="E17" s="212">
        <v>42237</v>
      </c>
      <c r="F17" s="199" t="s">
        <v>1386</v>
      </c>
      <c r="G17" s="216">
        <v>0.2</v>
      </c>
    </row>
    <row r="18" spans="1:7" s="1" customFormat="1" ht="15" customHeight="1" x14ac:dyDescent="0.25">
      <c r="A18" s="199">
        <v>4</v>
      </c>
      <c r="B18" s="199"/>
      <c r="C18" s="214" t="s">
        <v>904</v>
      </c>
      <c r="D18" s="199"/>
      <c r="E18" s="199"/>
      <c r="F18" s="199"/>
      <c r="G18" s="216">
        <v>0.2</v>
      </c>
    </row>
    <row r="19" spans="1:7" s="1" customFormat="1" ht="12.75" x14ac:dyDescent="0.25">
      <c r="A19" s="217" t="s">
        <v>446</v>
      </c>
      <c r="B19" s="199" t="s">
        <v>917</v>
      </c>
      <c r="C19" s="213" t="s">
        <v>10</v>
      </c>
      <c r="D19" s="199" t="s">
        <v>9</v>
      </c>
      <c r="E19" s="212">
        <v>42237</v>
      </c>
      <c r="F19" s="218">
        <v>146</v>
      </c>
      <c r="G19" s="216">
        <v>0.2</v>
      </c>
    </row>
    <row r="20" spans="1:7" s="1" customFormat="1" ht="12.75" x14ac:dyDescent="0.25">
      <c r="A20" s="199" t="s">
        <v>447</v>
      </c>
      <c r="B20" s="199" t="s">
        <v>918</v>
      </c>
      <c r="C20" s="213" t="s">
        <v>11</v>
      </c>
      <c r="D20" s="199" t="s">
        <v>9</v>
      </c>
      <c r="E20" s="212">
        <v>42237</v>
      </c>
      <c r="F20" s="9">
        <v>165</v>
      </c>
      <c r="G20" s="216">
        <v>0.2</v>
      </c>
    </row>
    <row r="21" spans="1:7" s="1" customFormat="1" ht="15" customHeight="1" x14ac:dyDescent="0.25">
      <c r="A21" s="211" t="s">
        <v>141</v>
      </c>
      <c r="B21" s="211" t="s">
        <v>914</v>
      </c>
      <c r="C21" s="214" t="s">
        <v>903</v>
      </c>
      <c r="D21" s="199" t="s">
        <v>9</v>
      </c>
      <c r="E21" s="212">
        <v>42237</v>
      </c>
      <c r="F21" s="219">
        <v>201</v>
      </c>
      <c r="G21" s="216">
        <v>0.2</v>
      </c>
    </row>
    <row r="22" spans="1:7" s="1" customFormat="1" ht="12.75" x14ac:dyDescent="0.25">
      <c r="A22" s="211" t="s">
        <v>448</v>
      </c>
      <c r="B22" s="211" t="s">
        <v>915</v>
      </c>
      <c r="C22" s="213" t="s">
        <v>13</v>
      </c>
      <c r="D22" s="199" t="s">
        <v>9</v>
      </c>
      <c r="E22" s="212">
        <v>42264</v>
      </c>
      <c r="F22" s="219">
        <v>195</v>
      </c>
      <c r="G22" s="216">
        <v>0.2</v>
      </c>
    </row>
    <row r="23" spans="1:7" s="1" customFormat="1" ht="25.5" x14ac:dyDescent="0.25">
      <c r="A23" s="211" t="s">
        <v>449</v>
      </c>
      <c r="B23" s="211" t="s">
        <v>916</v>
      </c>
      <c r="C23" s="213" t="s">
        <v>14</v>
      </c>
      <c r="D23" s="199" t="s">
        <v>9</v>
      </c>
      <c r="E23" s="212">
        <v>42264</v>
      </c>
      <c r="F23" s="219">
        <v>190</v>
      </c>
      <c r="G23" s="216">
        <v>0.2</v>
      </c>
    </row>
    <row r="24" spans="1:7" s="1" customFormat="1" ht="12.75" x14ac:dyDescent="0.25">
      <c r="A24" s="211" t="s">
        <v>450</v>
      </c>
      <c r="B24" s="211" t="s">
        <v>919</v>
      </c>
      <c r="C24" s="213" t="s">
        <v>1381</v>
      </c>
      <c r="D24" s="199" t="s">
        <v>9</v>
      </c>
      <c r="E24" s="212">
        <v>43272</v>
      </c>
      <c r="F24" s="219">
        <v>193</v>
      </c>
      <c r="G24" s="216">
        <v>0.2</v>
      </c>
    </row>
    <row r="25" spans="1:7" s="1" customFormat="1" ht="15" customHeight="1" x14ac:dyDescent="0.25">
      <c r="A25" s="211" t="s">
        <v>345</v>
      </c>
      <c r="B25" s="211" t="s">
        <v>1001</v>
      </c>
      <c r="C25" s="214" t="s">
        <v>902</v>
      </c>
      <c r="D25" s="199" t="s">
        <v>9</v>
      </c>
      <c r="E25" s="212">
        <v>42237</v>
      </c>
      <c r="F25" s="219">
        <v>209</v>
      </c>
      <c r="G25" s="216">
        <v>0.2</v>
      </c>
    </row>
    <row r="26" spans="1:7" s="1" customFormat="1" ht="12.75" x14ac:dyDescent="0.25">
      <c r="A26" s="211" t="s">
        <v>451</v>
      </c>
      <c r="B26" s="211" t="s">
        <v>1002</v>
      </c>
      <c r="C26" s="213" t="s">
        <v>13</v>
      </c>
      <c r="D26" s="199" t="s">
        <v>9</v>
      </c>
      <c r="E26" s="212">
        <v>43252</v>
      </c>
      <c r="F26" s="219">
        <v>203</v>
      </c>
      <c r="G26" s="216">
        <v>0.2</v>
      </c>
    </row>
    <row r="27" spans="1:7" s="1" customFormat="1" ht="25.5" x14ac:dyDescent="0.25">
      <c r="A27" s="211" t="s">
        <v>452</v>
      </c>
      <c r="B27" s="211" t="s">
        <v>1003</v>
      </c>
      <c r="C27" s="213" t="s">
        <v>14</v>
      </c>
      <c r="D27" s="199" t="s">
        <v>9</v>
      </c>
      <c r="E27" s="212">
        <v>43252</v>
      </c>
      <c r="F27" s="219">
        <v>198</v>
      </c>
      <c r="G27" s="216">
        <v>0.2</v>
      </c>
    </row>
    <row r="28" spans="1:7" ht="28.5" customHeight="1" x14ac:dyDescent="0.25">
      <c r="A28" s="504" t="s">
        <v>905</v>
      </c>
      <c r="B28" s="504"/>
      <c r="C28" s="504"/>
      <c r="D28" s="504"/>
      <c r="E28" s="504"/>
      <c r="F28" s="504"/>
      <c r="G28" s="504"/>
    </row>
  </sheetData>
  <mergeCells count="17">
    <mergeCell ref="A1:G1"/>
    <mergeCell ref="A2:G2"/>
    <mergeCell ref="A3:G3"/>
    <mergeCell ref="A4:G4"/>
    <mergeCell ref="A5:G5"/>
    <mergeCell ref="A28:G28"/>
    <mergeCell ref="A13:A14"/>
    <mergeCell ref="C13:C14"/>
    <mergeCell ref="D13:D14"/>
    <mergeCell ref="E13:E14"/>
    <mergeCell ref="F13:G13"/>
    <mergeCell ref="B13:B14"/>
    <mergeCell ref="A11:G11"/>
    <mergeCell ref="A7:G7"/>
    <mergeCell ref="A8:G8"/>
    <mergeCell ref="A9:G9"/>
    <mergeCell ref="A10:G10"/>
  </mergeCells>
  <phoneticPr fontId="5" type="noConversion"/>
  <pageMargins left="0.70866141732283472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с 01.01.2024</vt:lpstr>
      <vt:lpstr>2022-2023-2024</vt:lpstr>
      <vt:lpstr>назем обсл_мониторинг</vt:lpstr>
      <vt:lpstr>БОРТПИТАНИЕ</vt:lpstr>
      <vt:lpstr>выбывшие_2024</vt:lpstr>
      <vt:lpstr>на сайт_2024</vt:lpstr>
      <vt:lpstr>утв. с 01.01.24 (+сайт)</vt:lpstr>
      <vt:lpstr>утв. с 21.04.24 (+сайт)</vt:lpstr>
      <vt:lpstr>ставки сборов_ФАС_на сайт</vt:lpstr>
      <vt:lpstr>для иностр экспл_ФАС_на сайт</vt:lpstr>
      <vt:lpstr>'на сайт_2024'!Заголовки_для_печати</vt:lpstr>
      <vt:lpstr>'назем обсл_мониторинг'!Заголовки_для_печати</vt:lpstr>
      <vt:lpstr>'утв. с 21.04.24 (+сайт)'!Заголовки_для_печати</vt:lpstr>
      <vt:lpstr>'утв. с 01.01.24 (+сайт)'!Область_печати</vt:lpstr>
      <vt:lpstr>'утв. с 21.04.24 (+сайт)'!Область_печати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Economist_3</dc:creator>
  <cp:lastModifiedBy>Наталья Владимировна Таралло</cp:lastModifiedBy>
  <cp:lastPrinted>2024-04-01T09:33:16Z</cp:lastPrinted>
  <dcterms:created xsi:type="dcterms:W3CDTF">2022-12-20T08:23:51Z</dcterms:created>
  <dcterms:modified xsi:type="dcterms:W3CDTF">2024-04-19T07:56:52Z</dcterms:modified>
</cp:coreProperties>
</file>